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comments5.xml" ContentType="application/vnd.openxmlformats-officedocument.spreadsheetml.comments+xml"/>
  <Override PartName="/xl/drawings/drawing2.xml" ContentType="application/vnd.openxmlformats-officedocument.drawing+xml"/>
  <Override PartName="/xl/comments6.xml" ContentType="application/vnd.openxmlformats-officedocument.spreadsheetml.comments+xml"/>
  <Override PartName="/xl/drawings/drawing3.xml" ContentType="application/vnd.openxmlformats-officedocument.drawing+xml"/>
  <Override PartName="/xl/comments7.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ost_SICOT_01\Dropbox\Unidad de Proyectos CEGA\1 PROYECTOS EN CURSO\FIC LOS RÍOS\POSTULACIÓN\"/>
    </mc:Choice>
  </mc:AlternateContent>
  <bookViews>
    <workbookView xWindow="0" yWindow="0" windowWidth="11490" windowHeight="4650" tabRatio="801" activeTab="3"/>
  </bookViews>
  <sheets>
    <sheet name="1. Técnico A" sheetId="7" r:id="rId1"/>
    <sheet name="1. Técnico B" sheetId="9" r:id="rId2"/>
    <sheet name="3. Gantt" sheetId="5" r:id="rId3"/>
    <sheet name="A. ACTIVIDADES" sheetId="3" r:id="rId4"/>
    <sheet name="2. Financiero" sheetId="1" r:id="rId5"/>
    <sheet name="Ab.Equipo profesional Consultor" sheetId="2" r:id="rId6"/>
    <sheet name="B.Administración" sheetId="4" r:id="rId7"/>
    <sheet name="C.DIFUSION" sheetId="10" r:id="rId8"/>
    <sheet name="Flujo y memoria de cállculo" sheetId="6" r:id="rId9"/>
  </sheets>
  <definedNames>
    <definedName name="_xlnm.Print_Area" localSheetId="0">'1. Técnico A'!$A$1:$J$36</definedName>
    <definedName name="_xlnm.Print_Area" localSheetId="1">'1. Técnico B'!$A$1:$F$38</definedName>
    <definedName name="_xlnm.Print_Area" localSheetId="4">'2. Financiero'!$B$2:$H$46,'2. Financiero'!$C$48:$I$70</definedName>
    <definedName name="_xlnm.Print_Area" localSheetId="2">'3. Gantt'!$A$1:$AC$38</definedName>
    <definedName name="_xlnm.Print_Area" localSheetId="3">'A. ACTIVIDADES'!$A$1:$L$449</definedName>
    <definedName name="_xlnm.Print_Area" localSheetId="5">'Ab.Equipo profesional Consultor'!$A$1:$M$28</definedName>
    <definedName name="_xlnm.Print_Area" localSheetId="6">B.Administración!$A$1:$K$19</definedName>
    <definedName name="_xlnm.Print_Area" localSheetId="7">C.DIFUSION!$A$1:$K$20</definedName>
    <definedName name="_xlnm.Print_Titles" localSheetId="0">'1. Técnico A'!$9:$9</definedName>
    <definedName name="_xlnm.Print_Titles" localSheetId="1">'1. Técnico B'!$8:$8</definedName>
    <definedName name="_xlnm.Print_Titles" localSheetId="2">'3. Gantt'!$A:$E,'3. Gantt'!$1:$8</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9" i="5" l="1"/>
  <c r="B29" i="5" l="1"/>
  <c r="H140" i="3" l="1"/>
  <c r="C6" i="6" l="1"/>
  <c r="C5" i="6"/>
  <c r="C4" i="6"/>
  <c r="E31" i="6" l="1"/>
  <c r="E13" i="6" l="1"/>
  <c r="H139" i="3" l="1"/>
  <c r="H352" i="3"/>
  <c r="J352" i="3" s="1"/>
  <c r="H353" i="3"/>
  <c r="J353" i="3" s="1"/>
  <c r="H335" i="3"/>
  <c r="J335" i="3" s="1"/>
  <c r="H322" i="3"/>
  <c r="J322" i="3" s="1"/>
  <c r="H321" i="3"/>
  <c r="J321" i="3" s="1"/>
  <c r="H280" i="3"/>
  <c r="J280" i="3" s="1"/>
  <c r="H281" i="3"/>
  <c r="H267" i="3"/>
  <c r="J267" i="3" s="1"/>
  <c r="H247" i="3"/>
  <c r="J247" i="3" s="1"/>
  <c r="H237" i="3"/>
  <c r="J237" i="3" s="1"/>
  <c r="H217" i="3"/>
  <c r="J217" i="3" s="1"/>
  <c r="H218" i="3"/>
  <c r="J218" i="3" s="1"/>
  <c r="H219" i="3"/>
  <c r="J219" i="3" s="1"/>
  <c r="H220" i="3"/>
  <c r="J220" i="3" s="1"/>
  <c r="A215" i="3"/>
  <c r="A216" i="3"/>
  <c r="A220" i="3"/>
  <c r="H204" i="3"/>
  <c r="J204" i="3" s="1"/>
  <c r="H170" i="3"/>
  <c r="J170" i="3" s="1"/>
  <c r="H173" i="3"/>
  <c r="H142" i="3"/>
  <c r="J142" i="3" s="1"/>
  <c r="H153" i="3"/>
  <c r="J153" i="3" s="1"/>
  <c r="H53" i="3"/>
  <c r="J53" i="3" s="1"/>
  <c r="H40" i="3"/>
  <c r="J40" i="3" s="1"/>
  <c r="H120" i="3"/>
  <c r="H350" i="3"/>
  <c r="H349" i="3"/>
  <c r="H333" i="3"/>
  <c r="J333" i="3" s="1"/>
  <c r="H332" i="3"/>
  <c r="J332" i="3" s="1"/>
  <c r="H320" i="3"/>
  <c r="J320" i="3" s="1"/>
  <c r="H319" i="3"/>
  <c r="J319" i="3" s="1"/>
  <c r="H351" i="3"/>
  <c r="J351" i="3" s="1"/>
  <c r="H334" i="3"/>
  <c r="J334" i="3" s="1"/>
  <c r="H279" i="3"/>
  <c r="J279" i="3" s="1"/>
  <c r="H266" i="3"/>
  <c r="J266" i="3" s="1"/>
  <c r="H246" i="3"/>
  <c r="J246" i="3" s="1"/>
  <c r="H236" i="3"/>
  <c r="J236" i="3" s="1"/>
  <c r="H216" i="3"/>
  <c r="J216" i="3" s="1"/>
  <c r="H203" i="3"/>
  <c r="J203" i="3" s="1"/>
  <c r="H168" i="3"/>
  <c r="J168" i="3" s="1"/>
  <c r="H141" i="3"/>
  <c r="J141" i="3" s="1"/>
  <c r="H143" i="3"/>
  <c r="J143" i="3" s="1"/>
  <c r="H144" i="3"/>
  <c r="J144" i="3" s="1"/>
  <c r="H145" i="3"/>
  <c r="J145" i="3" s="1"/>
  <c r="H146" i="3"/>
  <c r="J146" i="3" s="1"/>
  <c r="H147" i="3"/>
  <c r="J147" i="3" s="1"/>
  <c r="H148" i="3"/>
  <c r="J148" i="3" s="1"/>
  <c r="H149" i="3"/>
  <c r="J149" i="3" s="1"/>
  <c r="H150" i="3"/>
  <c r="J150" i="3" s="1"/>
  <c r="H151" i="3"/>
  <c r="J151" i="3" s="1"/>
  <c r="H152" i="3"/>
  <c r="J152" i="3" s="1"/>
  <c r="H119" i="3"/>
  <c r="J119" i="3" s="1"/>
  <c r="N122" i="3"/>
  <c r="H52" i="3"/>
  <c r="J52" i="3" s="1"/>
  <c r="H39" i="3"/>
  <c r="J39" i="3" s="1"/>
  <c r="H265" i="3"/>
  <c r="J265" i="3" s="1"/>
  <c r="H264" i="3"/>
  <c r="J264" i="3" s="1"/>
  <c r="N67" i="3"/>
  <c r="N68" i="3"/>
  <c r="R358" i="3"/>
  <c r="K3" i="7"/>
  <c r="H202" i="3"/>
  <c r="J202" i="3" s="1"/>
  <c r="H201" i="3"/>
  <c r="J201" i="3" s="1"/>
  <c r="H304" i="3"/>
  <c r="H292" i="3"/>
  <c r="J292" i="3" s="1"/>
  <c r="H291" i="3"/>
  <c r="J291" i="3" s="1"/>
  <c r="A181" i="3"/>
  <c r="J327" i="3" l="1"/>
  <c r="N141" i="3"/>
  <c r="N123" i="3"/>
  <c r="N264" i="3"/>
  <c r="H166" i="3"/>
  <c r="H137" i="3"/>
  <c r="H138" i="3"/>
  <c r="H136" i="3"/>
  <c r="H169" i="3"/>
  <c r="J169" i="3" s="1"/>
  <c r="H171" i="3"/>
  <c r="J171" i="3" s="1"/>
  <c r="H172" i="3"/>
  <c r="J172" i="3" s="1"/>
  <c r="H65" i="3"/>
  <c r="J65" i="3" s="1"/>
  <c r="H66" i="3"/>
  <c r="H64" i="3"/>
  <c r="J64" i="3" s="1"/>
  <c r="H49" i="3"/>
  <c r="J166" i="3" l="1"/>
  <c r="J138" i="3"/>
  <c r="N138" i="3" s="1"/>
  <c r="J49" i="3"/>
  <c r="J66" i="3"/>
  <c r="N66" i="3" s="1"/>
  <c r="J140" i="3"/>
  <c r="N140" i="3" s="1"/>
  <c r="J136" i="3"/>
  <c r="N136" i="3" s="1"/>
  <c r="J139" i="3"/>
  <c r="N139" i="3" s="1"/>
  <c r="J137" i="3"/>
  <c r="N137" i="3" s="1"/>
  <c r="N152" i="3"/>
  <c r="C30" i="9" l="1"/>
  <c r="F19" i="6" l="1"/>
  <c r="E19" i="6"/>
  <c r="E10" i="6"/>
  <c r="F10" i="6"/>
  <c r="N150" i="3" l="1"/>
  <c r="B9" i="9" l="1"/>
  <c r="H10" i="3"/>
  <c r="J10" i="3" s="1"/>
  <c r="G8" i="4" l="1"/>
  <c r="I8" i="4" s="1"/>
  <c r="F45" i="6"/>
  <c r="G9" i="4"/>
  <c r="I9" i="4"/>
  <c r="H46" i="6"/>
  <c r="F46" i="6"/>
  <c r="G10" i="4"/>
  <c r="I10" i="4"/>
  <c r="H47" i="6" s="1"/>
  <c r="G47" i="6" s="1"/>
  <c r="F47" i="6"/>
  <c r="G11" i="4"/>
  <c r="I11" i="4"/>
  <c r="H48" i="6" s="1"/>
  <c r="F48" i="6"/>
  <c r="N145" i="3"/>
  <c r="N146" i="3"/>
  <c r="N148" i="3"/>
  <c r="N149" i="3"/>
  <c r="H51" i="3"/>
  <c r="H50" i="3"/>
  <c r="G9" i="10"/>
  <c r="I9" i="10"/>
  <c r="G10" i="10"/>
  <c r="I10" i="10"/>
  <c r="G11" i="10"/>
  <c r="I11" i="10" s="1"/>
  <c r="H60" i="6" s="1"/>
  <c r="G8" i="10"/>
  <c r="I8" i="10" s="1"/>
  <c r="H19" i="2"/>
  <c r="I19" i="2" s="1"/>
  <c r="H20" i="2"/>
  <c r="I20" i="2" s="1"/>
  <c r="H18" i="2"/>
  <c r="I18" i="2" s="1"/>
  <c r="F10" i="9"/>
  <c r="F11" i="9"/>
  <c r="F12" i="9"/>
  <c r="F13" i="9"/>
  <c r="F14" i="9"/>
  <c r="F15" i="9"/>
  <c r="F16" i="9"/>
  <c r="F17" i="9"/>
  <c r="F18" i="9"/>
  <c r="F19" i="9"/>
  <c r="F20" i="9"/>
  <c r="F21" i="9"/>
  <c r="F22" i="9"/>
  <c r="F23" i="9"/>
  <c r="F24" i="9"/>
  <c r="F25" i="9"/>
  <c r="F26" i="9"/>
  <c r="F27" i="9"/>
  <c r="F28" i="9"/>
  <c r="F29" i="9"/>
  <c r="F30" i="9"/>
  <c r="F31" i="9"/>
  <c r="F32" i="9"/>
  <c r="F33" i="9"/>
  <c r="F34" i="9"/>
  <c r="F35" i="9"/>
  <c r="F36" i="9"/>
  <c r="F37" i="9"/>
  <c r="F38" i="9"/>
  <c r="F9" i="9"/>
  <c r="E10" i="9"/>
  <c r="E11" i="9"/>
  <c r="E12" i="9"/>
  <c r="E13" i="9"/>
  <c r="E14" i="9"/>
  <c r="E15" i="9"/>
  <c r="E16" i="9"/>
  <c r="E17" i="9"/>
  <c r="E18" i="9"/>
  <c r="E19" i="9"/>
  <c r="E20" i="9"/>
  <c r="E21" i="9"/>
  <c r="E22" i="9"/>
  <c r="E23" i="9"/>
  <c r="E24" i="9"/>
  <c r="E25" i="9"/>
  <c r="E26" i="9"/>
  <c r="E27" i="9"/>
  <c r="E28" i="9"/>
  <c r="E29" i="9"/>
  <c r="E30" i="9"/>
  <c r="E31" i="9"/>
  <c r="E32" i="9"/>
  <c r="E33" i="9"/>
  <c r="E34" i="9"/>
  <c r="E35" i="9"/>
  <c r="E36" i="9"/>
  <c r="E37" i="9"/>
  <c r="E38" i="9"/>
  <c r="E9" i="9"/>
  <c r="D10" i="9"/>
  <c r="D11" i="9"/>
  <c r="D12" i="9"/>
  <c r="D13" i="9"/>
  <c r="D14" i="9"/>
  <c r="D15" i="9"/>
  <c r="D16" i="9"/>
  <c r="D17" i="9"/>
  <c r="D18" i="9"/>
  <c r="D19" i="9"/>
  <c r="D20" i="9"/>
  <c r="D21" i="9"/>
  <c r="D22" i="9"/>
  <c r="D23" i="9"/>
  <c r="D24" i="9"/>
  <c r="D25" i="9"/>
  <c r="D26" i="9"/>
  <c r="D27" i="9"/>
  <c r="D28" i="9"/>
  <c r="D29" i="9"/>
  <c r="D30" i="9"/>
  <c r="D31" i="9"/>
  <c r="D32" i="9"/>
  <c r="D33" i="9"/>
  <c r="D34" i="9"/>
  <c r="D35" i="9"/>
  <c r="D36" i="9"/>
  <c r="D37" i="9"/>
  <c r="D38" i="9"/>
  <c r="D9" i="9"/>
  <c r="C10" i="9"/>
  <c r="C11" i="9"/>
  <c r="C12" i="9"/>
  <c r="C13" i="9"/>
  <c r="C14" i="9"/>
  <c r="C15" i="9"/>
  <c r="C16" i="9"/>
  <c r="C17" i="9"/>
  <c r="C18" i="9"/>
  <c r="C19" i="9"/>
  <c r="C20" i="9"/>
  <c r="C21" i="9"/>
  <c r="C22" i="9"/>
  <c r="C23" i="9"/>
  <c r="C24" i="9"/>
  <c r="C25" i="9"/>
  <c r="C26" i="9"/>
  <c r="C27" i="9"/>
  <c r="C28" i="9"/>
  <c r="C29" i="9"/>
  <c r="C31" i="9"/>
  <c r="C9" i="9"/>
  <c r="B31" i="9"/>
  <c r="B30" i="9"/>
  <c r="B10" i="9"/>
  <c r="C21" i="3" s="1"/>
  <c r="B11" i="9"/>
  <c r="C34" i="3" s="1"/>
  <c r="B12" i="9"/>
  <c r="C10" i="1" s="1"/>
  <c r="B13" i="9"/>
  <c r="C11" i="1" s="1"/>
  <c r="B14" i="9"/>
  <c r="C75" i="3" s="1"/>
  <c r="B15" i="9"/>
  <c r="B16" i="9"/>
  <c r="B17" i="9"/>
  <c r="B18" i="9"/>
  <c r="B19" i="9"/>
  <c r="B20" i="9"/>
  <c r="C18" i="1" s="1"/>
  <c r="B21" i="9"/>
  <c r="C199" i="3" s="1"/>
  <c r="B22" i="9"/>
  <c r="C212" i="3" s="1"/>
  <c r="B23" i="9"/>
  <c r="B24" i="9"/>
  <c r="B25" i="9"/>
  <c r="B26" i="9"/>
  <c r="C24" i="1" s="1"/>
  <c r="B27" i="9"/>
  <c r="C289" i="3" s="1"/>
  <c r="B28" i="9"/>
  <c r="C302" i="3" s="1"/>
  <c r="B29" i="9"/>
  <c r="C27" i="1" s="1"/>
  <c r="G12" i="4"/>
  <c r="G20" i="2"/>
  <c r="G19" i="2"/>
  <c r="G18" i="2"/>
  <c r="I17" i="2"/>
  <c r="G17" i="2"/>
  <c r="J17" i="2" s="1"/>
  <c r="I16" i="2"/>
  <c r="G16" i="2"/>
  <c r="J16" i="2" s="1"/>
  <c r="L16" i="2" s="1"/>
  <c r="O16" i="2" s="1"/>
  <c r="G15" i="2"/>
  <c r="I14" i="2"/>
  <c r="G14" i="2"/>
  <c r="J14" i="2" s="1"/>
  <c r="G13" i="2"/>
  <c r="J13" i="2" s="1"/>
  <c r="L13" i="2" s="1"/>
  <c r="O13" i="2" s="1"/>
  <c r="I12" i="2"/>
  <c r="G12" i="2"/>
  <c r="J12" i="2" s="1"/>
  <c r="L12" i="2" s="1"/>
  <c r="I11" i="2"/>
  <c r="G11" i="2"/>
  <c r="J11" i="2" s="1"/>
  <c r="L11" i="2" s="1"/>
  <c r="O11" i="2" s="1"/>
  <c r="I10" i="2"/>
  <c r="G10" i="2"/>
  <c r="J10" i="2" s="1"/>
  <c r="L10" i="2" s="1"/>
  <c r="O10" i="2" s="1"/>
  <c r="I9" i="2"/>
  <c r="G9" i="2"/>
  <c r="J9" i="2" s="1"/>
  <c r="I8" i="2"/>
  <c r="G8" i="2"/>
  <c r="J8" i="2" s="1"/>
  <c r="J19" i="2"/>
  <c r="M19" i="2" s="1"/>
  <c r="O19" i="2" s="1"/>
  <c r="J20" i="2"/>
  <c r="M20" i="2" s="1"/>
  <c r="N10" i="3"/>
  <c r="C3" i="9"/>
  <c r="D3" i="1" s="1"/>
  <c r="C4" i="9"/>
  <c r="D4" i="1"/>
  <c r="C2" i="9"/>
  <c r="D2" i="1" s="1"/>
  <c r="U40" i="6"/>
  <c r="V40" i="6"/>
  <c r="W40" i="6"/>
  <c r="X40" i="6"/>
  <c r="Y40" i="6"/>
  <c r="Z40" i="6"/>
  <c r="AA40" i="6"/>
  <c r="AB40" i="6"/>
  <c r="AC40" i="6"/>
  <c r="AD40" i="6"/>
  <c r="AE40" i="6"/>
  <c r="AF40" i="6"/>
  <c r="AG40" i="6"/>
  <c r="AC65" i="6"/>
  <c r="AG52" i="6"/>
  <c r="U65" i="6"/>
  <c r="V65" i="6"/>
  <c r="W65" i="6"/>
  <c r="X65" i="6"/>
  <c r="Y65" i="6"/>
  <c r="Z65" i="6"/>
  <c r="AA65" i="6"/>
  <c r="AB65" i="6"/>
  <c r="AD65" i="6"/>
  <c r="AE65" i="6"/>
  <c r="AF65" i="6"/>
  <c r="AG65" i="6"/>
  <c r="T40" i="6"/>
  <c r="T65" i="6"/>
  <c r="C3" i="5"/>
  <c r="C4" i="5"/>
  <c r="C2" i="5"/>
  <c r="C3" i="10"/>
  <c r="C4" i="10"/>
  <c r="C2" i="10"/>
  <c r="C3" i="3"/>
  <c r="C4" i="3"/>
  <c r="C2" i="3"/>
  <c r="C3" i="4"/>
  <c r="C4" i="4"/>
  <c r="C2" i="4"/>
  <c r="C3" i="2"/>
  <c r="C4" i="2"/>
  <c r="C2" i="2"/>
  <c r="B58" i="6"/>
  <c r="B59" i="6"/>
  <c r="B60" i="6"/>
  <c r="B61" i="6"/>
  <c r="B62" i="6"/>
  <c r="B63" i="6"/>
  <c r="B64" i="6"/>
  <c r="D63" i="6"/>
  <c r="D64" i="6"/>
  <c r="F58" i="6"/>
  <c r="H58" i="6"/>
  <c r="G58" i="6" s="1"/>
  <c r="F59" i="6"/>
  <c r="F60" i="6"/>
  <c r="AH60" i="6"/>
  <c r="F61" i="6"/>
  <c r="G61" i="6" s="1"/>
  <c r="H61" i="6"/>
  <c r="F62" i="6"/>
  <c r="G62" i="6" s="1"/>
  <c r="H62" i="6"/>
  <c r="F63" i="6"/>
  <c r="H63" i="6"/>
  <c r="AI63" i="6" s="1"/>
  <c r="F64" i="6"/>
  <c r="H64" i="6"/>
  <c r="G64" i="6" s="1"/>
  <c r="D58" i="6"/>
  <c r="D59" i="6"/>
  <c r="D60" i="6"/>
  <c r="D61" i="6"/>
  <c r="D62" i="6"/>
  <c r="C58" i="6"/>
  <c r="C59" i="6"/>
  <c r="C60" i="6"/>
  <c r="C61" i="6"/>
  <c r="C62" i="6"/>
  <c r="C63" i="6"/>
  <c r="F57" i="6"/>
  <c r="H49" i="6"/>
  <c r="AI49" i="6" s="1"/>
  <c r="H50" i="6"/>
  <c r="H51" i="6"/>
  <c r="F54" i="1"/>
  <c r="D61" i="1" s="1"/>
  <c r="G54" i="1"/>
  <c r="H54" i="1"/>
  <c r="I54" i="1"/>
  <c r="E62" i="1" s="1"/>
  <c r="D57" i="6"/>
  <c r="C57" i="6"/>
  <c r="C64" i="6"/>
  <c r="B57" i="6"/>
  <c r="S65" i="6"/>
  <c r="R65" i="6"/>
  <c r="Q65" i="6"/>
  <c r="P65" i="6"/>
  <c r="O65" i="6"/>
  <c r="N65" i="6"/>
  <c r="M65" i="6"/>
  <c r="L65" i="6"/>
  <c r="K65" i="6"/>
  <c r="J65" i="6"/>
  <c r="I65" i="6"/>
  <c r="AH64" i="6"/>
  <c r="AI64" i="6"/>
  <c r="AH63" i="6"/>
  <c r="AH62" i="6"/>
  <c r="AH61" i="6"/>
  <c r="AI61" i="6"/>
  <c r="AH59" i="6"/>
  <c r="AH58" i="6"/>
  <c r="AH57" i="6"/>
  <c r="K17" i="10"/>
  <c r="G43" i="1"/>
  <c r="G15" i="10"/>
  <c r="M15" i="10"/>
  <c r="G14" i="10"/>
  <c r="M14" i="10"/>
  <c r="G13" i="10"/>
  <c r="M13" i="10"/>
  <c r="G12" i="10"/>
  <c r="M12" i="10"/>
  <c r="M9" i="10"/>
  <c r="J17" i="10"/>
  <c r="F43" i="1"/>
  <c r="C438" i="3"/>
  <c r="C425" i="3"/>
  <c r="C412" i="3"/>
  <c r="C399" i="3"/>
  <c r="C386" i="3"/>
  <c r="C373" i="3"/>
  <c r="C360" i="3"/>
  <c r="C347" i="3"/>
  <c r="C330" i="3"/>
  <c r="C275" i="3"/>
  <c r="C262" i="3"/>
  <c r="C242" i="3"/>
  <c r="C229" i="3"/>
  <c r="C179" i="3"/>
  <c r="C164" i="3"/>
  <c r="C134" i="3"/>
  <c r="C115" i="3"/>
  <c r="C102" i="3"/>
  <c r="C89" i="3"/>
  <c r="C8" i="3"/>
  <c r="C13" i="1"/>
  <c r="B16" i="6" s="1"/>
  <c r="C14" i="1"/>
  <c r="B16" i="5" s="1"/>
  <c r="C15" i="1"/>
  <c r="B17" i="5" s="1"/>
  <c r="C16" i="1"/>
  <c r="B19" i="6"/>
  <c r="C17" i="1"/>
  <c r="B20" i="6" s="1"/>
  <c r="C21" i="1"/>
  <c r="C22" i="1"/>
  <c r="B25" i="6"/>
  <c r="C23" i="1"/>
  <c r="B26" i="6" s="1"/>
  <c r="C25" i="1"/>
  <c r="B28" i="6" s="1"/>
  <c r="C26" i="1"/>
  <c r="B29" i="6" s="1"/>
  <c r="C28" i="1"/>
  <c r="B31" i="6" s="1"/>
  <c r="C29" i="1"/>
  <c r="B32" i="6" s="1"/>
  <c r="C30" i="1"/>
  <c r="C31" i="1"/>
  <c r="B33" i="5"/>
  <c r="C32" i="1"/>
  <c r="B35" i="6"/>
  <c r="C33" i="1"/>
  <c r="B36" i="6"/>
  <c r="C34" i="1"/>
  <c r="C35" i="1"/>
  <c r="C36" i="1"/>
  <c r="B39" i="6"/>
  <c r="C7" i="1"/>
  <c r="F39" i="6"/>
  <c r="F38" i="6"/>
  <c r="F37" i="6"/>
  <c r="E37" i="6"/>
  <c r="F36" i="6"/>
  <c r="F35" i="6"/>
  <c r="E35" i="6"/>
  <c r="F34" i="6"/>
  <c r="F33" i="6"/>
  <c r="F32" i="6"/>
  <c r="F31" i="6"/>
  <c r="F30" i="6"/>
  <c r="E30" i="6"/>
  <c r="F29" i="6"/>
  <c r="F28" i="6"/>
  <c r="E28" i="6"/>
  <c r="F27" i="6"/>
  <c r="E27" i="6"/>
  <c r="F26" i="6"/>
  <c r="F25" i="6"/>
  <c r="F24" i="6"/>
  <c r="F23" i="6"/>
  <c r="F22" i="6"/>
  <c r="E22" i="6"/>
  <c r="F21" i="6"/>
  <c r="F20" i="6"/>
  <c r="F18" i="6"/>
  <c r="F17" i="6"/>
  <c r="F16" i="6"/>
  <c r="F15" i="6"/>
  <c r="F14" i="6"/>
  <c r="E14" i="6"/>
  <c r="F13" i="6"/>
  <c r="F12" i="6"/>
  <c r="F11" i="6"/>
  <c r="E11" i="6"/>
  <c r="E39" i="6"/>
  <c r="E38" i="6"/>
  <c r="E36" i="6"/>
  <c r="E34" i="6"/>
  <c r="E33" i="6"/>
  <c r="E32" i="6"/>
  <c r="E29" i="6"/>
  <c r="E26" i="6"/>
  <c r="E25" i="6"/>
  <c r="E24" i="6"/>
  <c r="E23" i="6"/>
  <c r="E21" i="6"/>
  <c r="E20" i="6"/>
  <c r="E18" i="6"/>
  <c r="E17" i="6"/>
  <c r="E16" i="6"/>
  <c r="E15" i="6"/>
  <c r="E12" i="6"/>
  <c r="S40" i="6"/>
  <c r="R40" i="6"/>
  <c r="Q40" i="6"/>
  <c r="P40" i="6"/>
  <c r="O40" i="6"/>
  <c r="N40" i="6"/>
  <c r="M40" i="6"/>
  <c r="L40" i="6"/>
  <c r="K40" i="6"/>
  <c r="J40" i="6"/>
  <c r="I40" i="6"/>
  <c r="D45" i="6"/>
  <c r="D46" i="6"/>
  <c r="D47" i="6"/>
  <c r="D48" i="6"/>
  <c r="D49" i="6"/>
  <c r="D50" i="6"/>
  <c r="D51" i="6"/>
  <c r="AH49" i="6"/>
  <c r="AH50" i="6"/>
  <c r="AI50" i="6" s="1"/>
  <c r="AH51" i="6"/>
  <c r="B51" i="6"/>
  <c r="C51" i="6"/>
  <c r="F51" i="6"/>
  <c r="B48" i="6"/>
  <c r="C48" i="6"/>
  <c r="B49" i="6"/>
  <c r="C49" i="6"/>
  <c r="F49" i="6"/>
  <c r="B50" i="6"/>
  <c r="C50" i="6"/>
  <c r="F50" i="6"/>
  <c r="G50" i="6"/>
  <c r="B45" i="6"/>
  <c r="C45" i="6"/>
  <c r="B46" i="6"/>
  <c r="C46" i="6"/>
  <c r="B47" i="6"/>
  <c r="C47" i="6"/>
  <c r="AH11" i="6"/>
  <c r="AH12" i="6"/>
  <c r="AH13" i="6"/>
  <c r="AH14" i="6"/>
  <c r="AH15" i="6"/>
  <c r="AH16" i="6"/>
  <c r="AH17" i="6"/>
  <c r="AH18" i="6"/>
  <c r="AH19" i="6"/>
  <c r="AH20" i="6"/>
  <c r="AH21" i="6"/>
  <c r="AH22" i="6"/>
  <c r="AH23" i="6"/>
  <c r="AH24" i="6"/>
  <c r="AH25" i="6"/>
  <c r="AH26" i="6"/>
  <c r="AH27" i="6"/>
  <c r="AH28" i="6"/>
  <c r="AH29" i="6"/>
  <c r="AH30" i="6"/>
  <c r="AH31" i="6"/>
  <c r="AH32" i="6"/>
  <c r="AH33" i="6"/>
  <c r="AH34" i="6"/>
  <c r="AH35" i="6"/>
  <c r="AH36" i="6"/>
  <c r="AH37" i="6"/>
  <c r="AH38" i="6"/>
  <c r="AH39" i="6"/>
  <c r="AH10" i="6"/>
  <c r="M12" i="4"/>
  <c r="G13" i="4"/>
  <c r="M13" i="4"/>
  <c r="B37" i="6"/>
  <c r="B33" i="6"/>
  <c r="B18" i="6"/>
  <c r="B24" i="6"/>
  <c r="B38" i="6"/>
  <c r="E14" i="5"/>
  <c r="E15" i="5"/>
  <c r="E16" i="5"/>
  <c r="E17" i="5"/>
  <c r="E18" i="5"/>
  <c r="E19" i="5"/>
  <c r="E20" i="5"/>
  <c r="E21" i="5"/>
  <c r="E22" i="5"/>
  <c r="E23" i="5"/>
  <c r="E24" i="5"/>
  <c r="E25" i="5"/>
  <c r="E26" i="5"/>
  <c r="E27" i="5"/>
  <c r="E28" i="5"/>
  <c r="E29" i="5"/>
  <c r="E30" i="5"/>
  <c r="E31" i="5"/>
  <c r="E32" i="5"/>
  <c r="E33" i="5"/>
  <c r="E34" i="5"/>
  <c r="E35" i="5"/>
  <c r="E36" i="5"/>
  <c r="E37" i="5"/>
  <c r="E38" i="5"/>
  <c r="M11" i="4"/>
  <c r="L448" i="3"/>
  <c r="G36" i="1" s="1"/>
  <c r="K448" i="3"/>
  <c r="F36" i="1" s="1"/>
  <c r="J448" i="3"/>
  <c r="E36" i="1" s="1"/>
  <c r="H39" i="6" s="1"/>
  <c r="H447" i="3"/>
  <c r="N447" i="3" s="1"/>
  <c r="A447" i="3"/>
  <c r="H446" i="3"/>
  <c r="N446" i="3" s="1"/>
  <c r="A446" i="3"/>
  <c r="H445" i="3"/>
  <c r="N445" i="3" s="1"/>
  <c r="A445" i="3"/>
  <c r="H444" i="3"/>
  <c r="N444" i="3" s="1"/>
  <c r="A444" i="3"/>
  <c r="H443" i="3"/>
  <c r="N443" i="3" s="1"/>
  <c r="A443" i="3"/>
  <c r="H442" i="3"/>
  <c r="N442" i="3" s="1"/>
  <c r="A442" i="3"/>
  <c r="H441" i="3"/>
  <c r="A441" i="3"/>
  <c r="H440" i="3"/>
  <c r="N440" i="3" s="1"/>
  <c r="A440" i="3"/>
  <c r="L435" i="3"/>
  <c r="G35" i="1" s="1"/>
  <c r="K435" i="3"/>
  <c r="J435" i="3"/>
  <c r="E35" i="1" s="1"/>
  <c r="H38" i="6" s="1"/>
  <c r="H434" i="3"/>
  <c r="N434" i="3" s="1"/>
  <c r="A434" i="3"/>
  <c r="H433" i="3"/>
  <c r="N433" i="3" s="1"/>
  <c r="A433" i="3"/>
  <c r="H432" i="3"/>
  <c r="N432" i="3" s="1"/>
  <c r="A432" i="3"/>
  <c r="H431" i="3"/>
  <c r="N431" i="3" s="1"/>
  <c r="A431" i="3"/>
  <c r="H430" i="3"/>
  <c r="N430" i="3" s="1"/>
  <c r="A430" i="3"/>
  <c r="H429" i="3"/>
  <c r="N429" i="3" s="1"/>
  <c r="A429" i="3"/>
  <c r="H428" i="3"/>
  <c r="N428" i="3" s="1"/>
  <c r="A428" i="3"/>
  <c r="H427" i="3"/>
  <c r="A427" i="3"/>
  <c r="L422" i="3"/>
  <c r="G34" i="1" s="1"/>
  <c r="K422" i="3"/>
  <c r="F34" i="1" s="1"/>
  <c r="J422" i="3"/>
  <c r="E34" i="1" s="1"/>
  <c r="H421" i="3"/>
  <c r="N421" i="3" s="1"/>
  <c r="A421" i="3"/>
  <c r="H420" i="3"/>
  <c r="N420" i="3" s="1"/>
  <c r="A420" i="3"/>
  <c r="H419" i="3"/>
  <c r="N419" i="3" s="1"/>
  <c r="A419" i="3"/>
  <c r="H418" i="3"/>
  <c r="N418" i="3" s="1"/>
  <c r="A418" i="3"/>
  <c r="H417" i="3"/>
  <c r="N417" i="3" s="1"/>
  <c r="A417" i="3"/>
  <c r="H416" i="3"/>
  <c r="N416" i="3" s="1"/>
  <c r="A416" i="3"/>
  <c r="H415" i="3"/>
  <c r="A415" i="3"/>
  <c r="H414" i="3"/>
  <c r="N414" i="3" s="1"/>
  <c r="A414" i="3"/>
  <c r="L409" i="3"/>
  <c r="G33" i="1" s="1"/>
  <c r="K409" i="3"/>
  <c r="J409" i="3"/>
  <c r="H408" i="3"/>
  <c r="N408" i="3" s="1"/>
  <c r="A408" i="3"/>
  <c r="H407" i="3"/>
  <c r="N407" i="3" s="1"/>
  <c r="A407" i="3"/>
  <c r="H406" i="3"/>
  <c r="N406" i="3" s="1"/>
  <c r="A406" i="3"/>
  <c r="H405" i="3"/>
  <c r="N405" i="3" s="1"/>
  <c r="A405" i="3"/>
  <c r="H404" i="3"/>
  <c r="N404" i="3" s="1"/>
  <c r="A404" i="3"/>
  <c r="H403" i="3"/>
  <c r="N403" i="3" s="1"/>
  <c r="H401" i="3"/>
  <c r="H402" i="3"/>
  <c r="N402" i="3" s="1"/>
  <c r="A403" i="3"/>
  <c r="A402" i="3"/>
  <c r="A401" i="3"/>
  <c r="L396" i="3"/>
  <c r="H395" i="3"/>
  <c r="N395" i="3" s="1"/>
  <c r="A395" i="3"/>
  <c r="H394" i="3"/>
  <c r="N394" i="3" s="1"/>
  <c r="A394" i="3"/>
  <c r="H393" i="3"/>
  <c r="N393" i="3" s="1"/>
  <c r="A393" i="3"/>
  <c r="H392" i="3"/>
  <c r="N392" i="3" s="1"/>
  <c r="A392" i="3"/>
  <c r="H391" i="3"/>
  <c r="N391" i="3" s="1"/>
  <c r="A391" i="3"/>
  <c r="H390" i="3"/>
  <c r="N390" i="3" s="1"/>
  <c r="A390" i="3"/>
  <c r="H389" i="3"/>
  <c r="N389" i="3" s="1"/>
  <c r="A389" i="3"/>
  <c r="H388" i="3"/>
  <c r="N388" i="3" s="1"/>
  <c r="A388" i="3"/>
  <c r="L383" i="3"/>
  <c r="H382" i="3"/>
  <c r="N382" i="3" s="1"/>
  <c r="A382" i="3"/>
  <c r="H381" i="3"/>
  <c r="N381" i="3" s="1"/>
  <c r="A381" i="3"/>
  <c r="H380" i="3"/>
  <c r="A380" i="3"/>
  <c r="H379" i="3"/>
  <c r="N379" i="3" s="1"/>
  <c r="A379" i="3"/>
  <c r="H378" i="3"/>
  <c r="N378" i="3" s="1"/>
  <c r="A378" i="3"/>
  <c r="H377" i="3"/>
  <c r="N377" i="3" s="1"/>
  <c r="A377" i="3"/>
  <c r="H376" i="3"/>
  <c r="N376" i="3" s="1"/>
  <c r="A376" i="3"/>
  <c r="H375" i="3"/>
  <c r="N375" i="3" s="1"/>
  <c r="A375" i="3"/>
  <c r="L370" i="3"/>
  <c r="G30" i="1" s="1"/>
  <c r="K370" i="3"/>
  <c r="F30" i="1" s="1"/>
  <c r="J370" i="3"/>
  <c r="E30" i="1" s="1"/>
  <c r="H33" i="6" s="1"/>
  <c r="AI33" i="6" s="1"/>
  <c r="H369" i="3"/>
  <c r="N369" i="3" s="1"/>
  <c r="A369" i="3"/>
  <c r="H368" i="3"/>
  <c r="N368" i="3" s="1"/>
  <c r="A368" i="3"/>
  <c r="H367" i="3"/>
  <c r="N367" i="3" s="1"/>
  <c r="A367" i="3"/>
  <c r="H366" i="3"/>
  <c r="N366" i="3" s="1"/>
  <c r="A366" i="3"/>
  <c r="H365" i="3"/>
  <c r="N365" i="3" s="1"/>
  <c r="A365" i="3"/>
  <c r="H364" i="3"/>
  <c r="N364" i="3" s="1"/>
  <c r="A364" i="3"/>
  <c r="H363" i="3"/>
  <c r="N363" i="3" s="1"/>
  <c r="A363" i="3"/>
  <c r="H362" i="3"/>
  <c r="N362" i="3" s="1"/>
  <c r="A362" i="3"/>
  <c r="L357" i="3"/>
  <c r="G29" i="1" s="1"/>
  <c r="K357" i="3"/>
  <c r="F29" i="1" s="1"/>
  <c r="H356" i="3"/>
  <c r="N356" i="3" s="1"/>
  <c r="A356" i="3"/>
  <c r="H355" i="3"/>
  <c r="N355" i="3" s="1"/>
  <c r="A355" i="3"/>
  <c r="H354" i="3"/>
  <c r="N354" i="3" s="1"/>
  <c r="A354" i="3"/>
  <c r="N353" i="3"/>
  <c r="A353" i="3"/>
  <c r="N352" i="3"/>
  <c r="A352" i="3"/>
  <c r="N351" i="3"/>
  <c r="A351" i="3"/>
  <c r="A350" i="3"/>
  <c r="A349" i="3"/>
  <c r="L344" i="3"/>
  <c r="G28" i="1" s="1"/>
  <c r="K344" i="3"/>
  <c r="F28" i="1" s="1"/>
  <c r="J344" i="3"/>
  <c r="E28" i="1" s="1"/>
  <c r="H31" i="6" s="1"/>
  <c r="AI31" i="6" s="1"/>
  <c r="H343" i="3"/>
  <c r="N343" i="3" s="1"/>
  <c r="A343" i="3"/>
  <c r="H338" i="3"/>
  <c r="N338" i="3" s="1"/>
  <c r="A338" i="3"/>
  <c r="H337" i="3"/>
  <c r="N337" i="3" s="1"/>
  <c r="A337" i="3"/>
  <c r="H336" i="3"/>
  <c r="N336" i="3" s="1"/>
  <c r="A336" i="3"/>
  <c r="N335" i="3"/>
  <c r="A335" i="3"/>
  <c r="N334" i="3"/>
  <c r="A334" i="3"/>
  <c r="N333" i="3"/>
  <c r="A333" i="3"/>
  <c r="N332" i="3"/>
  <c r="A332" i="3"/>
  <c r="L327" i="3"/>
  <c r="K327" i="3"/>
  <c r="E27" i="1"/>
  <c r="H30" i="6" s="1"/>
  <c r="H326" i="3"/>
  <c r="A326" i="3"/>
  <c r="H325" i="3"/>
  <c r="N325" i="3" s="1"/>
  <c r="A325" i="3"/>
  <c r="H324" i="3"/>
  <c r="N324" i="3" s="1"/>
  <c r="A324" i="3"/>
  <c r="H323" i="3"/>
  <c r="N323" i="3" s="1"/>
  <c r="A323" i="3"/>
  <c r="N322" i="3"/>
  <c r="A322" i="3"/>
  <c r="N321" i="3"/>
  <c r="A321" i="3"/>
  <c r="N320" i="3"/>
  <c r="A320" i="3"/>
  <c r="A319" i="3"/>
  <c r="L314" i="3"/>
  <c r="H313" i="3"/>
  <c r="N313" i="3" s="1"/>
  <c r="A313" i="3"/>
  <c r="H311" i="3"/>
  <c r="N311" i="3" s="1"/>
  <c r="A311" i="3"/>
  <c r="H309" i="3"/>
  <c r="N309" i="3" s="1"/>
  <c r="A309" i="3"/>
  <c r="H308" i="3"/>
  <c r="N308" i="3" s="1"/>
  <c r="A308" i="3"/>
  <c r="H307" i="3"/>
  <c r="N307" i="3" s="1"/>
  <c r="A307" i="3"/>
  <c r="H306" i="3"/>
  <c r="N306" i="3" s="1"/>
  <c r="A306" i="3"/>
  <c r="H305" i="3"/>
  <c r="N305" i="3" s="1"/>
  <c r="A305" i="3"/>
  <c r="N304" i="3"/>
  <c r="A304" i="3"/>
  <c r="L299" i="3"/>
  <c r="G25" i="1" s="1"/>
  <c r="H298" i="3"/>
  <c r="N298" i="3" s="1"/>
  <c r="A298" i="3"/>
  <c r="H297" i="3"/>
  <c r="N297" i="3" s="1"/>
  <c r="A297" i="3"/>
  <c r="H296" i="3"/>
  <c r="N296" i="3" s="1"/>
  <c r="A296" i="3"/>
  <c r="H295" i="3"/>
  <c r="N295" i="3" s="1"/>
  <c r="A295" i="3"/>
  <c r="H294" i="3"/>
  <c r="N294" i="3" s="1"/>
  <c r="A294" i="3"/>
  <c r="H293" i="3"/>
  <c r="N293" i="3" s="1"/>
  <c r="A293" i="3"/>
  <c r="N292" i="3"/>
  <c r="N291" i="3"/>
  <c r="L286" i="3"/>
  <c r="K286" i="3"/>
  <c r="F24" i="1" s="1"/>
  <c r="H285" i="3"/>
  <c r="N285" i="3" s="1"/>
  <c r="A285" i="3"/>
  <c r="H283" i="3"/>
  <c r="N283" i="3" s="1"/>
  <c r="A283" i="3"/>
  <c r="H282" i="3"/>
  <c r="N282" i="3" s="1"/>
  <c r="A282" i="3"/>
  <c r="N281" i="3"/>
  <c r="A281" i="3"/>
  <c r="N280" i="3"/>
  <c r="A280" i="3"/>
  <c r="N279" i="3"/>
  <c r="A279" i="3"/>
  <c r="H278" i="3"/>
  <c r="A278" i="3"/>
  <c r="H277" i="3"/>
  <c r="A277" i="3"/>
  <c r="L272" i="3"/>
  <c r="G23" i="1" s="1"/>
  <c r="K272" i="3"/>
  <c r="F23" i="1" s="1"/>
  <c r="J272" i="3"/>
  <c r="E23" i="1" s="1"/>
  <c r="H26" i="6" s="1"/>
  <c r="H271" i="3"/>
  <c r="N271" i="3" s="1"/>
  <c r="A271" i="3"/>
  <c r="H270" i="3"/>
  <c r="N270" i="3" s="1"/>
  <c r="A270" i="3"/>
  <c r="H269" i="3"/>
  <c r="N269" i="3" s="1"/>
  <c r="A269" i="3"/>
  <c r="H268" i="3"/>
  <c r="N268" i="3" s="1"/>
  <c r="A268" i="3"/>
  <c r="N267" i="3"/>
  <c r="A267" i="3"/>
  <c r="N266" i="3"/>
  <c r="A266" i="3"/>
  <c r="A265" i="3"/>
  <c r="A264" i="3"/>
  <c r="L259" i="3"/>
  <c r="G22" i="1" s="1"/>
  <c r="K259" i="3"/>
  <c r="F22" i="1" s="1"/>
  <c r="H258" i="3"/>
  <c r="N258" i="3" s="1"/>
  <c r="A258" i="3"/>
  <c r="H257" i="3"/>
  <c r="N257" i="3" s="1"/>
  <c r="A257" i="3"/>
  <c r="H256" i="3"/>
  <c r="N256" i="3" s="1"/>
  <c r="A256" i="3"/>
  <c r="H255" i="3"/>
  <c r="N255" i="3" s="1"/>
  <c r="A255" i="3"/>
  <c r="N247" i="3"/>
  <c r="A247" i="3"/>
  <c r="N246" i="3"/>
  <c r="A246" i="3"/>
  <c r="H245" i="3"/>
  <c r="J245" i="3" s="1"/>
  <c r="A245" i="3"/>
  <c r="H244" i="3"/>
  <c r="A244" i="3"/>
  <c r="L239" i="3"/>
  <c r="G21" i="1" s="1"/>
  <c r="K239" i="3"/>
  <c r="F21" i="1" s="1"/>
  <c r="J239" i="3"/>
  <c r="E21" i="1" s="1"/>
  <c r="H24" i="6" s="1"/>
  <c r="AI24" i="6" s="1"/>
  <c r="H238" i="3"/>
  <c r="A238" i="3"/>
  <c r="N237" i="3"/>
  <c r="A237" i="3"/>
  <c r="N236" i="3"/>
  <c r="A236" i="3"/>
  <c r="H235" i="3"/>
  <c r="N235" i="3" s="1"/>
  <c r="A235" i="3"/>
  <c r="H234" i="3"/>
  <c r="N234" i="3" s="1"/>
  <c r="A234" i="3"/>
  <c r="H233" i="3"/>
  <c r="N233" i="3" s="1"/>
  <c r="A233" i="3"/>
  <c r="H232" i="3"/>
  <c r="N232" i="3" s="1"/>
  <c r="A232" i="3"/>
  <c r="H231" i="3"/>
  <c r="N231" i="3" s="1"/>
  <c r="A231" i="3"/>
  <c r="L226" i="3"/>
  <c r="H222" i="3"/>
  <c r="N222" i="3" s="1"/>
  <c r="A222" i="3"/>
  <c r="N220" i="3"/>
  <c r="N219" i="3"/>
  <c r="N217" i="3"/>
  <c r="N216" i="3"/>
  <c r="H215" i="3"/>
  <c r="H214" i="3"/>
  <c r="A214" i="3"/>
  <c r="L209" i="3"/>
  <c r="G19" i="1" s="1"/>
  <c r="H208" i="3"/>
  <c r="N208" i="3" s="1"/>
  <c r="A208" i="3"/>
  <c r="H207" i="3"/>
  <c r="N207" i="3" s="1"/>
  <c r="A207" i="3"/>
  <c r="H206" i="3"/>
  <c r="N206" i="3" s="1"/>
  <c r="A206" i="3"/>
  <c r="H205" i="3"/>
  <c r="N205" i="3" s="1"/>
  <c r="A205" i="3"/>
  <c r="N204" i="3"/>
  <c r="A204" i="3"/>
  <c r="A203" i="3"/>
  <c r="N202" i="3"/>
  <c r="A202" i="3"/>
  <c r="N201" i="3"/>
  <c r="A201" i="3"/>
  <c r="L196" i="3"/>
  <c r="G18" i="1" s="1"/>
  <c r="K196" i="3"/>
  <c r="J196" i="3"/>
  <c r="E18" i="1" s="1"/>
  <c r="H195" i="3"/>
  <c r="N195" i="3" s="1"/>
  <c r="A195" i="3"/>
  <c r="H187" i="3"/>
  <c r="N187" i="3" s="1"/>
  <c r="A187" i="3"/>
  <c r="H186" i="3"/>
  <c r="A186" i="3"/>
  <c r="H185" i="3"/>
  <c r="N185" i="3" s="1"/>
  <c r="A185" i="3"/>
  <c r="H184" i="3"/>
  <c r="N184" i="3" s="1"/>
  <c r="A184" i="3"/>
  <c r="H183" i="3"/>
  <c r="N183" i="3" s="1"/>
  <c r="A183" i="3"/>
  <c r="H182" i="3"/>
  <c r="N182" i="3" s="1"/>
  <c r="A182" i="3"/>
  <c r="H181" i="3"/>
  <c r="N181" i="3" s="1"/>
  <c r="L175" i="3"/>
  <c r="G17" i="1" s="1"/>
  <c r="K175" i="3"/>
  <c r="F17" i="1" s="1"/>
  <c r="H175" i="3"/>
  <c r="N174" i="3" s="1"/>
  <c r="H174" i="3"/>
  <c r="N173" i="3" s="1"/>
  <c r="N172" i="3"/>
  <c r="N171" i="3"/>
  <c r="A169" i="3"/>
  <c r="N168" i="3"/>
  <c r="A168" i="3"/>
  <c r="N167" i="3"/>
  <c r="A167" i="3"/>
  <c r="H167" i="3"/>
  <c r="J167" i="3" s="1"/>
  <c r="J176" i="3" s="1"/>
  <c r="E17" i="1" s="1"/>
  <c r="H20" i="6" s="1"/>
  <c r="AI20" i="6" s="1"/>
  <c r="A166" i="3"/>
  <c r="L161" i="3"/>
  <c r="G16" i="1" s="1"/>
  <c r="K161" i="3"/>
  <c r="F16" i="1" s="1"/>
  <c r="N151" i="3"/>
  <c r="L131" i="3"/>
  <c r="G15" i="1" s="1"/>
  <c r="K131" i="3"/>
  <c r="F15" i="1" s="1"/>
  <c r="H130" i="3"/>
  <c r="A130" i="3"/>
  <c r="A123" i="3"/>
  <c r="A122" i="3"/>
  <c r="H122" i="3"/>
  <c r="N121" i="3" s="1"/>
  <c r="A121" i="3"/>
  <c r="H121" i="3"/>
  <c r="A120" i="3"/>
  <c r="A119" i="3"/>
  <c r="H118" i="3"/>
  <c r="A118" i="3"/>
  <c r="H117" i="3"/>
  <c r="A117" i="3"/>
  <c r="L112" i="3"/>
  <c r="G14" i="1" s="1"/>
  <c r="H111" i="3"/>
  <c r="N111" i="3" s="1"/>
  <c r="A111" i="3"/>
  <c r="H110" i="3"/>
  <c r="N110" i="3" s="1"/>
  <c r="A110" i="3"/>
  <c r="H109" i="3"/>
  <c r="N109" i="3" s="1"/>
  <c r="A109" i="3"/>
  <c r="H108" i="3"/>
  <c r="N108" i="3" s="1"/>
  <c r="A108" i="3"/>
  <c r="H107" i="3"/>
  <c r="N107" i="3" s="1"/>
  <c r="A107" i="3"/>
  <c r="H106" i="3"/>
  <c r="N106" i="3" s="1"/>
  <c r="A106" i="3"/>
  <c r="H105" i="3"/>
  <c r="N105" i="3" s="1"/>
  <c r="A105" i="3"/>
  <c r="H104" i="3"/>
  <c r="N104" i="3" s="1"/>
  <c r="A104" i="3"/>
  <c r="L99" i="3"/>
  <c r="G13" i="1" s="1"/>
  <c r="H98" i="3"/>
  <c r="N98" i="3" s="1"/>
  <c r="A98" i="3"/>
  <c r="H97" i="3"/>
  <c r="N97" i="3" s="1"/>
  <c r="A97" i="3"/>
  <c r="H96" i="3"/>
  <c r="N96" i="3" s="1"/>
  <c r="A96" i="3"/>
  <c r="H95" i="3"/>
  <c r="N95" i="3" s="1"/>
  <c r="A95" i="3"/>
  <c r="H94" i="3"/>
  <c r="N94" i="3" s="1"/>
  <c r="A94" i="3"/>
  <c r="H93" i="3"/>
  <c r="N93" i="3" s="1"/>
  <c r="A93" i="3"/>
  <c r="H92" i="3"/>
  <c r="N92" i="3" s="1"/>
  <c r="A92" i="3"/>
  <c r="N91" i="3"/>
  <c r="A91" i="3"/>
  <c r="A84" i="3"/>
  <c r="A83" i="3"/>
  <c r="A82" i="3"/>
  <c r="A81" i="3"/>
  <c r="A80" i="3"/>
  <c r="A79" i="3"/>
  <c r="A78" i="3"/>
  <c r="A77" i="3"/>
  <c r="A71" i="3"/>
  <c r="A70" i="3"/>
  <c r="A69" i="3"/>
  <c r="A68" i="3"/>
  <c r="A67" i="3"/>
  <c r="A66" i="3"/>
  <c r="A65" i="3"/>
  <c r="A64" i="3"/>
  <c r="A57" i="3"/>
  <c r="A56" i="3"/>
  <c r="A55" i="3"/>
  <c r="A54" i="3"/>
  <c r="A53" i="3"/>
  <c r="A52" i="3"/>
  <c r="A43" i="3"/>
  <c r="A42" i="3"/>
  <c r="A41" i="3"/>
  <c r="A40" i="3"/>
  <c r="A39" i="3"/>
  <c r="A38" i="3"/>
  <c r="A37" i="3"/>
  <c r="A36" i="3"/>
  <c r="A30" i="3"/>
  <c r="A29" i="3"/>
  <c r="A28" i="3"/>
  <c r="A27" i="3"/>
  <c r="A26" i="3"/>
  <c r="A25" i="3"/>
  <c r="A24" i="3"/>
  <c r="A23" i="3"/>
  <c r="A17" i="3"/>
  <c r="A16" i="3"/>
  <c r="A15" i="3"/>
  <c r="A14" i="3"/>
  <c r="A13" i="3"/>
  <c r="A12" i="3"/>
  <c r="A11" i="3"/>
  <c r="A10" i="3"/>
  <c r="J314" i="3"/>
  <c r="E26" i="1" s="1"/>
  <c r="H29" i="6" s="1"/>
  <c r="AI29" i="6" s="1"/>
  <c r="F33" i="1"/>
  <c r="J383" i="3"/>
  <c r="K383" i="3"/>
  <c r="F31" i="1" s="1"/>
  <c r="J396" i="3"/>
  <c r="E32" i="1" s="1"/>
  <c r="H35" i="6" s="1"/>
  <c r="AI35" i="6" s="1"/>
  <c r="K396" i="3"/>
  <c r="F32" i="1" s="1"/>
  <c r="K299" i="3"/>
  <c r="F25" i="1" s="1"/>
  <c r="J299" i="3"/>
  <c r="E25" i="1" s="1"/>
  <c r="H28" i="6" s="1"/>
  <c r="AI28" i="6" s="1"/>
  <c r="K314" i="3"/>
  <c r="J209" i="3"/>
  <c r="E19" i="1" s="1"/>
  <c r="H22" i="6" s="1"/>
  <c r="K209" i="3"/>
  <c r="F19" i="1" s="1"/>
  <c r="J99" i="3"/>
  <c r="E13" i="1" s="1"/>
  <c r="H16" i="6" s="1"/>
  <c r="AI16" i="6" s="1"/>
  <c r="K99" i="3"/>
  <c r="F13" i="1" s="1"/>
  <c r="J112" i="3"/>
  <c r="B18" i="5"/>
  <c r="B19" i="5"/>
  <c r="B23" i="5"/>
  <c r="B24" i="5"/>
  <c r="B27" i="5"/>
  <c r="B30" i="5"/>
  <c r="B32" i="5"/>
  <c r="B35" i="5"/>
  <c r="B36" i="5"/>
  <c r="B37" i="5"/>
  <c r="B38" i="5"/>
  <c r="K112" i="3"/>
  <c r="F14" i="1" s="1"/>
  <c r="K226" i="3"/>
  <c r="F20" i="1" s="1"/>
  <c r="E13" i="5"/>
  <c r="E12" i="5"/>
  <c r="E11" i="5"/>
  <c r="E10" i="5"/>
  <c r="N24" i="3"/>
  <c r="N25" i="3"/>
  <c r="H26" i="3"/>
  <c r="N26" i="3" s="1"/>
  <c r="H27" i="3"/>
  <c r="N27" i="3" s="1"/>
  <c r="H28" i="3"/>
  <c r="N28" i="3" s="1"/>
  <c r="H29" i="3"/>
  <c r="N29" i="3" s="1"/>
  <c r="H30" i="3"/>
  <c r="N30" i="3" s="1"/>
  <c r="H11" i="3"/>
  <c r="J11" i="3" s="1"/>
  <c r="H12" i="3"/>
  <c r="H13" i="3"/>
  <c r="L18" i="3"/>
  <c r="G7" i="1" s="1"/>
  <c r="H14" i="3"/>
  <c r="H15" i="3"/>
  <c r="N15" i="3" s="1"/>
  <c r="H16" i="3"/>
  <c r="N16" i="3" s="1"/>
  <c r="H17" i="3"/>
  <c r="N17" i="3" s="1"/>
  <c r="H37" i="3"/>
  <c r="H38" i="3"/>
  <c r="N39" i="3"/>
  <c r="N40" i="3"/>
  <c r="H41" i="3"/>
  <c r="N41" i="3" s="1"/>
  <c r="H42" i="3"/>
  <c r="N42" i="3" s="1"/>
  <c r="H43" i="3"/>
  <c r="N43" i="3" s="1"/>
  <c r="N52" i="3"/>
  <c r="N53" i="3"/>
  <c r="H54" i="3"/>
  <c r="N54" i="3" s="1"/>
  <c r="H55" i="3"/>
  <c r="N55" i="3" s="1"/>
  <c r="H56" i="3"/>
  <c r="N56" i="3" s="1"/>
  <c r="H57" i="3"/>
  <c r="N57" i="3" s="1"/>
  <c r="N65" i="3"/>
  <c r="H69" i="3"/>
  <c r="N69" i="3" s="1"/>
  <c r="H70" i="3"/>
  <c r="N70" i="3" s="1"/>
  <c r="H71" i="3"/>
  <c r="N71" i="3" s="1"/>
  <c r="H78" i="3"/>
  <c r="N78" i="3" s="1"/>
  <c r="H79" i="3"/>
  <c r="N79" i="3" s="1"/>
  <c r="H80" i="3"/>
  <c r="N80" i="3" s="1"/>
  <c r="H81" i="3"/>
  <c r="N81" i="3" s="1"/>
  <c r="H82" i="3"/>
  <c r="N82" i="3" s="1"/>
  <c r="H83" i="3"/>
  <c r="N83" i="3" s="1"/>
  <c r="H84" i="3"/>
  <c r="N84" i="3" s="1"/>
  <c r="K16" i="4"/>
  <c r="G42" i="1" s="1"/>
  <c r="L86" i="3"/>
  <c r="K86" i="3"/>
  <c r="F12" i="1" s="1"/>
  <c r="J86" i="3"/>
  <c r="E12" i="1" s="1"/>
  <c r="H15" i="6" s="1"/>
  <c r="AI15" i="6" s="1"/>
  <c r="N77" i="3"/>
  <c r="L72" i="3"/>
  <c r="G11" i="1" s="1"/>
  <c r="K72" i="3"/>
  <c r="F11" i="1" s="1"/>
  <c r="J72" i="3"/>
  <c r="E11" i="1" s="1"/>
  <c r="H14" i="6" s="1"/>
  <c r="AI14" i="6" s="1"/>
  <c r="N64" i="3"/>
  <c r="L59" i="3"/>
  <c r="G10" i="1" s="1"/>
  <c r="K59" i="3"/>
  <c r="F10" i="1" s="1"/>
  <c r="L44" i="3"/>
  <c r="G9" i="1" s="1"/>
  <c r="K44" i="3"/>
  <c r="F9" i="1" s="1"/>
  <c r="H36" i="3"/>
  <c r="L31" i="3"/>
  <c r="H23" i="3"/>
  <c r="N23" i="3" s="1"/>
  <c r="G14" i="4"/>
  <c r="M14" i="4" s="1"/>
  <c r="J31" i="3"/>
  <c r="E8" i="1" s="1"/>
  <c r="K31" i="3"/>
  <c r="D62" i="1"/>
  <c r="J16" i="4"/>
  <c r="F42" i="1" s="1"/>
  <c r="M57" i="1"/>
  <c r="G26" i="1"/>
  <c r="G24" i="1"/>
  <c r="E61" i="1"/>
  <c r="K18" i="3"/>
  <c r="F7" i="1" s="1"/>
  <c r="B25" i="5"/>
  <c r="G16" i="4"/>
  <c r="J17" i="4" s="1"/>
  <c r="AI62" i="6"/>
  <c r="AI51" i="6"/>
  <c r="G63" i="6"/>
  <c r="B34" i="5"/>
  <c r="B34" i="6"/>
  <c r="G51" i="6"/>
  <c r="N326" i="3"/>
  <c r="D42" i="1"/>
  <c r="D52" i="1" s="1"/>
  <c r="AG69" i="6" l="1"/>
  <c r="AI39" i="6"/>
  <c r="G60" i="6"/>
  <c r="AI38" i="6"/>
  <c r="AH65" i="6"/>
  <c r="G49" i="6"/>
  <c r="G46" i="6"/>
  <c r="AI22" i="6"/>
  <c r="B31" i="5"/>
  <c r="C9" i="1"/>
  <c r="C8" i="1"/>
  <c r="B11" i="6" s="1"/>
  <c r="B10" i="6"/>
  <c r="B9" i="5"/>
  <c r="M11" i="10"/>
  <c r="AI60" i="6"/>
  <c r="AI58" i="6"/>
  <c r="M8" i="10"/>
  <c r="H57" i="6"/>
  <c r="I17" i="10"/>
  <c r="M10" i="4"/>
  <c r="G48" i="6"/>
  <c r="K47" i="6"/>
  <c r="S47" i="6"/>
  <c r="AA47" i="6"/>
  <c r="L47" i="6"/>
  <c r="T47" i="6"/>
  <c r="AB47" i="6"/>
  <c r="M47" i="6"/>
  <c r="U47" i="6"/>
  <c r="AC47" i="6"/>
  <c r="N47" i="6"/>
  <c r="V47" i="6"/>
  <c r="AD47" i="6"/>
  <c r="O47" i="6"/>
  <c r="W47" i="6"/>
  <c r="AE47" i="6"/>
  <c r="P47" i="6"/>
  <c r="X47" i="6"/>
  <c r="AF47" i="6"/>
  <c r="I47" i="6"/>
  <c r="Q47" i="6"/>
  <c r="Y47" i="6"/>
  <c r="J47" i="6"/>
  <c r="R47" i="6"/>
  <c r="Z47" i="6"/>
  <c r="H45" i="6"/>
  <c r="H52" i="6" s="1"/>
  <c r="M8" i="4"/>
  <c r="K17" i="4"/>
  <c r="J214" i="3"/>
  <c r="J215" i="3"/>
  <c r="N215" i="3" s="1"/>
  <c r="AI26" i="6"/>
  <c r="AI30" i="6"/>
  <c r="AH40" i="6"/>
  <c r="O20" i="2"/>
  <c r="J18" i="2"/>
  <c r="J15" i="2"/>
  <c r="J24" i="2" s="1"/>
  <c r="D38" i="1" s="1"/>
  <c r="L17" i="2"/>
  <c r="O17" i="2" s="1"/>
  <c r="L8" i="2"/>
  <c r="O8" i="2" s="1"/>
  <c r="I13" i="2"/>
  <c r="I15" i="2"/>
  <c r="O12" i="2"/>
  <c r="L14" i="2"/>
  <c r="O14" i="2" s="1"/>
  <c r="L9" i="2"/>
  <c r="M56" i="1"/>
  <c r="B15" i="5"/>
  <c r="I16" i="4"/>
  <c r="I17" i="4" s="1"/>
  <c r="G17" i="4" s="1"/>
  <c r="O46" i="6"/>
  <c r="W46" i="6"/>
  <c r="AE46" i="6"/>
  <c r="U46" i="6"/>
  <c r="P46" i="6"/>
  <c r="X46" i="6"/>
  <c r="AF46" i="6"/>
  <c r="AD46" i="6"/>
  <c r="I46" i="6"/>
  <c r="Q46" i="6"/>
  <c r="Y46" i="6"/>
  <c r="J46" i="6"/>
  <c r="R46" i="6"/>
  <c r="Z46" i="6"/>
  <c r="M46" i="6"/>
  <c r="V46" i="6"/>
  <c r="K46" i="6"/>
  <c r="S46" i="6"/>
  <c r="AA46" i="6"/>
  <c r="AC46" i="6"/>
  <c r="N46" i="6"/>
  <c r="L46" i="6"/>
  <c r="T46" i="6"/>
  <c r="AB46" i="6"/>
  <c r="M9" i="4"/>
  <c r="J36" i="3"/>
  <c r="N36" i="3" s="1"/>
  <c r="J130" i="3"/>
  <c r="N130" i="3" s="1"/>
  <c r="J38" i="3"/>
  <c r="N38" i="3" s="1"/>
  <c r="J37" i="3"/>
  <c r="J12" i="3"/>
  <c r="J118" i="3"/>
  <c r="N118" i="3" s="1"/>
  <c r="J244" i="3"/>
  <c r="J259" i="3" s="1"/>
  <c r="E22" i="1" s="1"/>
  <c r="H25" i="6" s="1"/>
  <c r="AI25" i="6" s="1"/>
  <c r="J50" i="3"/>
  <c r="N50" i="3" s="1"/>
  <c r="H59" i="3"/>
  <c r="J121" i="3"/>
  <c r="N120" i="3" s="1"/>
  <c r="J277" i="3"/>
  <c r="N277" i="3" s="1"/>
  <c r="J14" i="3"/>
  <c r="N14" i="3" s="1"/>
  <c r="J117" i="3"/>
  <c r="N117" i="3" s="1"/>
  <c r="J13" i="3"/>
  <c r="N13" i="3" s="1"/>
  <c r="J120" i="3"/>
  <c r="J278" i="3"/>
  <c r="J349" i="3"/>
  <c r="N349" i="3" s="1"/>
  <c r="J350" i="3"/>
  <c r="N350" i="3" s="1"/>
  <c r="B12" i="5"/>
  <c r="B13" i="6"/>
  <c r="C47" i="3"/>
  <c r="B30" i="6"/>
  <c r="B13" i="5"/>
  <c r="B14" i="6"/>
  <c r="C19" i="1"/>
  <c r="B17" i="6"/>
  <c r="C12" i="1"/>
  <c r="C317" i="3"/>
  <c r="C20" i="1"/>
  <c r="C62" i="3"/>
  <c r="B10" i="5"/>
  <c r="B28" i="5"/>
  <c r="N166" i="3"/>
  <c r="H176" i="3"/>
  <c r="G29" i="6"/>
  <c r="H161" i="3"/>
  <c r="M10" i="10"/>
  <c r="E43" i="1"/>
  <c r="E53" i="1" s="1"/>
  <c r="G17" i="10"/>
  <c r="I18" i="10" s="1"/>
  <c r="H59" i="6"/>
  <c r="F61" i="1"/>
  <c r="F62" i="1"/>
  <c r="E63" i="1"/>
  <c r="M58" i="1"/>
  <c r="M59" i="1" s="1"/>
  <c r="G15" i="6"/>
  <c r="G34" i="6"/>
  <c r="B21" i="6"/>
  <c r="B20" i="5"/>
  <c r="B26" i="5"/>
  <c r="B27" i="6"/>
  <c r="H209" i="3"/>
  <c r="N209" i="3" s="1"/>
  <c r="H396" i="3"/>
  <c r="K397" i="3" s="1"/>
  <c r="H286" i="3"/>
  <c r="D24" i="1" s="1"/>
  <c r="H86" i="3"/>
  <c r="L87" i="3" s="1"/>
  <c r="H18" i="3"/>
  <c r="H112" i="3"/>
  <c r="L113" i="3" s="1"/>
  <c r="L454" i="3"/>
  <c r="H272" i="3"/>
  <c r="J273" i="3" s="1"/>
  <c r="H72" i="3"/>
  <c r="L73" i="3" s="1"/>
  <c r="G23" i="6"/>
  <c r="H370" i="3"/>
  <c r="D30" i="1" s="1"/>
  <c r="K30" i="1" s="1"/>
  <c r="H259" i="3"/>
  <c r="G12" i="1"/>
  <c r="N203" i="3"/>
  <c r="N245" i="3"/>
  <c r="N380" i="3"/>
  <c r="H383" i="3"/>
  <c r="J384" i="3" s="1"/>
  <c r="E33" i="1"/>
  <c r="H36" i="6" s="1"/>
  <c r="AI36" i="6" s="1"/>
  <c r="F35" i="1"/>
  <c r="N147" i="3"/>
  <c r="H357" i="3"/>
  <c r="H314" i="3"/>
  <c r="K315" i="3" s="1"/>
  <c r="N265" i="3"/>
  <c r="H99" i="3"/>
  <c r="N186" i="3"/>
  <c r="H196" i="3"/>
  <c r="L197" i="3" s="1"/>
  <c r="G27" i="1"/>
  <c r="J51" i="3"/>
  <c r="N51" i="3" s="1"/>
  <c r="H299" i="3"/>
  <c r="G32" i="1"/>
  <c r="N143" i="3"/>
  <c r="F27" i="1"/>
  <c r="E31" i="1"/>
  <c r="H34" i="6" s="1"/>
  <c r="AI34" i="6" s="1"/>
  <c r="H131" i="3"/>
  <c r="N169" i="3"/>
  <c r="N218" i="3"/>
  <c r="H226" i="3"/>
  <c r="L227" i="3" s="1"/>
  <c r="G20" i="1"/>
  <c r="H327" i="3"/>
  <c r="L328" i="3" s="1"/>
  <c r="N319" i="3"/>
  <c r="N427" i="3"/>
  <c r="H435" i="3"/>
  <c r="H344" i="3"/>
  <c r="N238" i="3"/>
  <c r="H239" i="3"/>
  <c r="F26" i="1"/>
  <c r="F18" i="1"/>
  <c r="H409" i="3"/>
  <c r="J410" i="3" s="1"/>
  <c r="N401" i="3"/>
  <c r="F8" i="1"/>
  <c r="K454" i="3"/>
  <c r="H44" i="3"/>
  <c r="E14" i="1"/>
  <c r="H17" i="6" s="1"/>
  <c r="AI17" i="6" s="1"/>
  <c r="G31" i="1"/>
  <c r="N415" i="3"/>
  <c r="H422" i="3"/>
  <c r="N441" i="3"/>
  <c r="H448" i="3"/>
  <c r="H31" i="3"/>
  <c r="G8" i="1"/>
  <c r="N11" i="3"/>
  <c r="G33" i="6"/>
  <c r="G27" i="6"/>
  <c r="G17" i="6"/>
  <c r="G30" i="6"/>
  <c r="G13" i="6"/>
  <c r="G38" i="6"/>
  <c r="G19" i="6"/>
  <c r="G31" i="6"/>
  <c r="G28" i="6"/>
  <c r="G21" i="6"/>
  <c r="G14" i="6"/>
  <c r="G18" i="6"/>
  <c r="G25" i="6"/>
  <c r="G24" i="6"/>
  <c r="G12" i="6"/>
  <c r="G20" i="6"/>
  <c r="G39" i="6"/>
  <c r="G26" i="6"/>
  <c r="G36" i="6"/>
  <c r="G37" i="6"/>
  <c r="G32" i="6"/>
  <c r="G22" i="6"/>
  <c r="G16" i="6"/>
  <c r="G35" i="6"/>
  <c r="H21" i="6"/>
  <c r="AI21" i="6" s="1"/>
  <c r="H37" i="6"/>
  <c r="AI37" i="6" s="1"/>
  <c r="H11" i="6"/>
  <c r="G11" i="6"/>
  <c r="G10" i="6"/>
  <c r="B12" i="6" l="1"/>
  <c r="B11" i="5"/>
  <c r="G57" i="6"/>
  <c r="AI57" i="6"/>
  <c r="AH47" i="6"/>
  <c r="AI47" i="6" s="1"/>
  <c r="G45" i="6"/>
  <c r="M16" i="4"/>
  <c r="E42" i="1"/>
  <c r="E52" i="1" s="1"/>
  <c r="L52" i="1" s="1"/>
  <c r="N52" i="1" s="1"/>
  <c r="N48" i="6"/>
  <c r="V48" i="6"/>
  <c r="AD48" i="6"/>
  <c r="O48" i="6"/>
  <c r="W48" i="6"/>
  <c r="AE48" i="6"/>
  <c r="P48" i="6"/>
  <c r="X48" i="6"/>
  <c r="AF48" i="6"/>
  <c r="I48" i="6"/>
  <c r="Q48" i="6"/>
  <c r="Y48" i="6"/>
  <c r="J48" i="6"/>
  <c r="R48" i="6"/>
  <c r="Z48" i="6"/>
  <c r="K48" i="6"/>
  <c r="S48" i="6"/>
  <c r="AA48" i="6"/>
  <c r="L48" i="6"/>
  <c r="T48" i="6"/>
  <c r="AB48" i="6"/>
  <c r="M48" i="6"/>
  <c r="U48" i="6"/>
  <c r="AC48" i="6"/>
  <c r="J226" i="3"/>
  <c r="E20" i="1" s="1"/>
  <c r="H23" i="6" s="1"/>
  <c r="AI23" i="6" s="1"/>
  <c r="N214" i="3"/>
  <c r="M18" i="2"/>
  <c r="M24" i="2" s="1"/>
  <c r="O18" i="2"/>
  <c r="L15" i="2"/>
  <c r="O15" i="2" s="1"/>
  <c r="L24" i="2"/>
  <c r="O24" i="2" s="1"/>
  <c r="M25" i="2"/>
  <c r="H456" i="3"/>
  <c r="O9" i="2"/>
  <c r="AH46" i="6"/>
  <c r="J44" i="3"/>
  <c r="E9" i="1" s="1"/>
  <c r="H12" i="6" s="1"/>
  <c r="AI12" i="6" s="1"/>
  <c r="J286" i="3"/>
  <c r="E24" i="1" s="1"/>
  <c r="H27" i="6" s="1"/>
  <c r="AI27" i="6" s="1"/>
  <c r="J131" i="3"/>
  <c r="E15" i="1" s="1"/>
  <c r="H18" i="6" s="1"/>
  <c r="AI18" i="6" s="1"/>
  <c r="N37" i="3"/>
  <c r="N244" i="3"/>
  <c r="N278" i="3"/>
  <c r="J260" i="3"/>
  <c r="J18" i="3"/>
  <c r="E7" i="1" s="1"/>
  <c r="H10" i="6" s="1"/>
  <c r="AI10" i="6" s="1"/>
  <c r="N12" i="3"/>
  <c r="K19" i="3"/>
  <c r="D7" i="1"/>
  <c r="N119" i="3"/>
  <c r="J357" i="3"/>
  <c r="E29" i="1" s="1"/>
  <c r="H32" i="6" s="1"/>
  <c r="AI32" i="6" s="1"/>
  <c r="B15" i="6"/>
  <c r="B14" i="5"/>
  <c r="B22" i="6"/>
  <c r="B21" i="5"/>
  <c r="B23" i="6"/>
  <c r="B22" i="5"/>
  <c r="J371" i="3"/>
  <c r="D14" i="1"/>
  <c r="K14" i="1" s="1"/>
  <c r="L397" i="3"/>
  <c r="J397" i="3"/>
  <c r="D32" i="1"/>
  <c r="K32" i="1" s="1"/>
  <c r="J113" i="3"/>
  <c r="J161" i="3"/>
  <c r="N161" i="3" s="1"/>
  <c r="J87" i="3"/>
  <c r="K87" i="3"/>
  <c r="D12" i="1"/>
  <c r="K12" i="1" s="1"/>
  <c r="N396" i="3"/>
  <c r="N86" i="3"/>
  <c r="K113" i="3"/>
  <c r="N112" i="3"/>
  <c r="J59" i="3"/>
  <c r="N59" i="3" s="1"/>
  <c r="H65" i="6"/>
  <c r="G59" i="6"/>
  <c r="AI59" i="6"/>
  <c r="K18" i="10"/>
  <c r="J18" i="10"/>
  <c r="G18" i="10" s="1"/>
  <c r="D43" i="1"/>
  <c r="D53" i="1" s="1"/>
  <c r="L53" i="1" s="1"/>
  <c r="N53" i="1" s="1"/>
  <c r="N144" i="3"/>
  <c r="N370" i="3"/>
  <c r="L287" i="3"/>
  <c r="L210" i="3"/>
  <c r="D19" i="1"/>
  <c r="K19" i="1" s="1"/>
  <c r="K210" i="3"/>
  <c r="J210" i="3"/>
  <c r="L19" i="3"/>
  <c r="L260" i="3"/>
  <c r="K328" i="3"/>
  <c r="K273" i="3"/>
  <c r="D23" i="1"/>
  <c r="K23" i="1" s="1"/>
  <c r="N272" i="3"/>
  <c r="L384" i="3"/>
  <c r="K260" i="3"/>
  <c r="N259" i="3"/>
  <c r="D11" i="1"/>
  <c r="K11" i="1" s="1"/>
  <c r="K73" i="3"/>
  <c r="J73" i="3"/>
  <c r="L273" i="3"/>
  <c r="G37" i="1"/>
  <c r="D22" i="1"/>
  <c r="K22" i="1" s="1"/>
  <c r="L371" i="3"/>
  <c r="K371" i="3"/>
  <c r="K287" i="3"/>
  <c r="N72" i="3"/>
  <c r="D26" i="1"/>
  <c r="K26" i="1" s="1"/>
  <c r="N314" i="3"/>
  <c r="L315" i="3"/>
  <c r="L436" i="3"/>
  <c r="D35" i="1"/>
  <c r="K35" i="1" s="1"/>
  <c r="N435" i="3"/>
  <c r="J436" i="3"/>
  <c r="N299" i="3"/>
  <c r="J300" i="3"/>
  <c r="K300" i="3"/>
  <c r="D25" i="1"/>
  <c r="K25" i="1" s="1"/>
  <c r="L300" i="3"/>
  <c r="D18" i="1"/>
  <c r="K18" i="1" s="1"/>
  <c r="J197" i="3"/>
  <c r="N196" i="3"/>
  <c r="D31" i="1"/>
  <c r="K31" i="1" s="1"/>
  <c r="K384" i="3"/>
  <c r="N383" i="3"/>
  <c r="L449" i="3"/>
  <c r="N448" i="3"/>
  <c r="D36" i="1"/>
  <c r="K36" i="1" s="1"/>
  <c r="J449" i="3"/>
  <c r="K449" i="3"/>
  <c r="D9" i="1"/>
  <c r="L45" i="3"/>
  <c r="K410" i="3"/>
  <c r="D33" i="1"/>
  <c r="K33" i="1" s="1"/>
  <c r="L410" i="3"/>
  <c r="N409" i="3"/>
  <c r="K227" i="3"/>
  <c r="D20" i="1"/>
  <c r="L162" i="3"/>
  <c r="D16" i="1"/>
  <c r="K162" i="3"/>
  <c r="D28" i="1"/>
  <c r="K28" i="1" s="1"/>
  <c r="L345" i="3"/>
  <c r="J345" i="3"/>
  <c r="N344" i="3"/>
  <c r="K345" i="3"/>
  <c r="D29" i="1"/>
  <c r="L358" i="3"/>
  <c r="K358" i="3"/>
  <c r="N31" i="3"/>
  <c r="D8" i="1"/>
  <c r="L32" i="3"/>
  <c r="K32" i="3"/>
  <c r="J32" i="3"/>
  <c r="D34" i="1"/>
  <c r="K34" i="1" s="1"/>
  <c r="K423" i="3"/>
  <c r="L423" i="3"/>
  <c r="N422" i="3"/>
  <c r="J423" i="3"/>
  <c r="N327" i="3"/>
  <c r="J328" i="3"/>
  <c r="D27" i="1"/>
  <c r="K27" i="1" s="1"/>
  <c r="J177" i="3"/>
  <c r="L176" i="3"/>
  <c r="N175" i="3"/>
  <c r="D17" i="1"/>
  <c r="K17" i="1" s="1"/>
  <c r="K176" i="3"/>
  <c r="K197" i="3"/>
  <c r="J315" i="3"/>
  <c r="D10" i="1"/>
  <c r="K60" i="3"/>
  <c r="L60" i="3"/>
  <c r="F37" i="1"/>
  <c r="K45" i="3"/>
  <c r="D13" i="1"/>
  <c r="K13" i="1" s="1"/>
  <c r="J100" i="3"/>
  <c r="N99" i="3"/>
  <c r="K100" i="3"/>
  <c r="L100" i="3"/>
  <c r="H454" i="3"/>
  <c r="L240" i="3"/>
  <c r="K240" i="3"/>
  <c r="D21" i="1"/>
  <c r="K21" i="1" s="1"/>
  <c r="N239" i="3"/>
  <c r="J240" i="3"/>
  <c r="D15" i="1"/>
  <c r="K132" i="3"/>
  <c r="L132" i="3"/>
  <c r="K436" i="3"/>
  <c r="AI11" i="6"/>
  <c r="AH48" i="6" l="1"/>
  <c r="AI48" i="6" s="1"/>
  <c r="L45" i="6"/>
  <c r="T45" i="6"/>
  <c r="AB45" i="6"/>
  <c r="AB52" i="6" s="1"/>
  <c r="AB69" i="6" s="1"/>
  <c r="M45" i="6"/>
  <c r="M52" i="6" s="1"/>
  <c r="M69" i="6" s="1"/>
  <c r="U45" i="6"/>
  <c r="AC45" i="6"/>
  <c r="AC52" i="6" s="1"/>
  <c r="AC69" i="6" s="1"/>
  <c r="N45" i="6"/>
  <c r="N52" i="6" s="1"/>
  <c r="N69" i="6" s="1"/>
  <c r="V45" i="6"/>
  <c r="AD45" i="6"/>
  <c r="O45" i="6"/>
  <c r="W45" i="6"/>
  <c r="AE45" i="6"/>
  <c r="P45" i="6"/>
  <c r="P52" i="6" s="1"/>
  <c r="P69" i="6" s="1"/>
  <c r="X45" i="6"/>
  <c r="X52" i="6" s="1"/>
  <c r="X69" i="6" s="1"/>
  <c r="AF45" i="6"/>
  <c r="AF52" i="6" s="1"/>
  <c r="AF69" i="6" s="1"/>
  <c r="I45" i="6"/>
  <c r="Q45" i="6"/>
  <c r="Y45" i="6"/>
  <c r="J45" i="6"/>
  <c r="J52" i="6" s="1"/>
  <c r="J69" i="6" s="1"/>
  <c r="R45" i="6"/>
  <c r="R52" i="6" s="1"/>
  <c r="R69" i="6" s="1"/>
  <c r="Z45" i="6"/>
  <c r="Z52" i="6" s="1"/>
  <c r="Z69" i="6" s="1"/>
  <c r="K45" i="6"/>
  <c r="K52" i="6" s="1"/>
  <c r="K69" i="6" s="1"/>
  <c r="S45" i="6"/>
  <c r="S52" i="6" s="1"/>
  <c r="S69" i="6" s="1"/>
  <c r="AA45" i="6"/>
  <c r="N226" i="3"/>
  <c r="K20" i="1"/>
  <c r="J227" i="3"/>
  <c r="L456" i="3"/>
  <c r="G38" i="1"/>
  <c r="G41" i="1" s="1"/>
  <c r="K456" i="3"/>
  <c r="L25" i="2"/>
  <c r="J25" i="2" s="1"/>
  <c r="F38" i="1"/>
  <c r="F41" i="1" s="1"/>
  <c r="AA52" i="6"/>
  <c r="AA69" i="6" s="1"/>
  <c r="L52" i="6"/>
  <c r="L69" i="6" s="1"/>
  <c r="T52" i="6"/>
  <c r="T69" i="6" s="1"/>
  <c r="Q52" i="6"/>
  <c r="Q69" i="6" s="1"/>
  <c r="U52" i="6"/>
  <c r="U69" i="6" s="1"/>
  <c r="V52" i="6"/>
  <c r="V69" i="6" s="1"/>
  <c r="AD52" i="6"/>
  <c r="AD69" i="6" s="1"/>
  <c r="Y52" i="6"/>
  <c r="Y69" i="6" s="1"/>
  <c r="O52" i="6"/>
  <c r="O69" i="6" s="1"/>
  <c r="W52" i="6"/>
  <c r="W69" i="6" s="1"/>
  <c r="AE52" i="6"/>
  <c r="AE69" i="6" s="1"/>
  <c r="AI46" i="6"/>
  <c r="N131" i="3"/>
  <c r="K15" i="1"/>
  <c r="J132" i="3"/>
  <c r="H132" i="3" s="1"/>
  <c r="N44" i="3"/>
  <c r="N286" i="3"/>
  <c r="J287" i="3"/>
  <c r="H287" i="3" s="1"/>
  <c r="K24" i="1"/>
  <c r="K9" i="1"/>
  <c r="J45" i="3"/>
  <c r="H45" i="3" s="1"/>
  <c r="N18" i="3"/>
  <c r="J19" i="3"/>
  <c r="H19" i="3" s="1"/>
  <c r="K7" i="1"/>
  <c r="K29" i="1"/>
  <c r="J358" i="3"/>
  <c r="H358" i="3" s="1"/>
  <c r="N357" i="3"/>
  <c r="E16" i="1"/>
  <c r="K16" i="1" s="1"/>
  <c r="H113" i="3"/>
  <c r="H397" i="3"/>
  <c r="H260" i="3"/>
  <c r="H87" i="3"/>
  <c r="J162" i="3"/>
  <c r="H162" i="3" s="1"/>
  <c r="H273" i="3"/>
  <c r="H328" i="3"/>
  <c r="H73" i="3"/>
  <c r="J60" i="3"/>
  <c r="H60" i="3" s="1"/>
  <c r="J454" i="3"/>
  <c r="E10" i="1"/>
  <c r="H13" i="6" s="1"/>
  <c r="H210" i="3"/>
  <c r="H384" i="3"/>
  <c r="H300" i="3"/>
  <c r="H410" i="3"/>
  <c r="H371" i="3"/>
  <c r="H240" i="3"/>
  <c r="H32" i="3"/>
  <c r="H177" i="3"/>
  <c r="H227" i="3"/>
  <c r="H449" i="3"/>
  <c r="H436" i="3"/>
  <c r="H197" i="3"/>
  <c r="H423" i="3"/>
  <c r="H315" i="3"/>
  <c r="H100" i="3"/>
  <c r="D37" i="1"/>
  <c r="D41" i="1" s="1"/>
  <c r="H345" i="3"/>
  <c r="K8" i="1"/>
  <c r="AH45" i="6" l="1"/>
  <c r="AI45" i="6" s="1"/>
  <c r="L6" i="3"/>
  <c r="L458" i="3" s="1"/>
  <c r="G45" i="1"/>
  <c r="L58" i="1" s="1"/>
  <c r="K6" i="3"/>
  <c r="K458" i="3" s="1"/>
  <c r="F45" i="1"/>
  <c r="L57" i="1" s="1"/>
  <c r="I52" i="6"/>
  <c r="I69" i="6" s="1"/>
  <c r="H19" i="6"/>
  <c r="AI19" i="6" s="1"/>
  <c r="K10" i="1"/>
  <c r="E37" i="1"/>
  <c r="E41" i="1" s="1"/>
  <c r="J6" i="3" s="1"/>
  <c r="J458" i="3" s="1"/>
  <c r="AI13" i="6"/>
  <c r="D45" i="1"/>
  <c r="H6" i="3"/>
  <c r="H458" i="3" s="1"/>
  <c r="D51" i="1"/>
  <c r="L45" i="1" l="1"/>
  <c r="L56" i="1" s="1"/>
  <c r="I70" i="6"/>
  <c r="J70" i="6" s="1"/>
  <c r="AH69" i="6"/>
  <c r="AH52" i="6"/>
  <c r="H40" i="6"/>
  <c r="H69" i="6" s="1"/>
  <c r="H70" i="6" s="1"/>
  <c r="H71" i="6" s="1"/>
  <c r="E45" i="1"/>
  <c r="I20" i="10" s="1"/>
  <c r="E51" i="1"/>
  <c r="E54" i="1" s="1"/>
  <c r="D60" i="1" s="1"/>
  <c r="D63" i="1" s="1"/>
  <c r="H36" i="1"/>
  <c r="H11" i="1"/>
  <c r="H42" i="1"/>
  <c r="H15" i="1"/>
  <c r="H19" i="1"/>
  <c r="H38" i="1"/>
  <c r="H21" i="1"/>
  <c r="H18" i="1"/>
  <c r="H9" i="1"/>
  <c r="H28" i="1"/>
  <c r="H43" i="1"/>
  <c r="H20" i="1"/>
  <c r="H33" i="1"/>
  <c r="H13" i="1"/>
  <c r="H23" i="1"/>
  <c r="H30" i="1"/>
  <c r="G46" i="1"/>
  <c r="H34" i="1"/>
  <c r="H14" i="1"/>
  <c r="H31" i="1"/>
  <c r="H12" i="1"/>
  <c r="F46" i="1"/>
  <c r="H27" i="1"/>
  <c r="H35" i="1"/>
  <c r="H10" i="1"/>
  <c r="H24" i="1"/>
  <c r="H32" i="1"/>
  <c r="H7" i="1"/>
  <c r="H29" i="1"/>
  <c r="H22" i="1"/>
  <c r="H17" i="1"/>
  <c r="H25" i="1"/>
  <c r="H26" i="1"/>
  <c r="H16" i="1"/>
  <c r="H8" i="1"/>
  <c r="H37" i="1"/>
  <c r="D54" i="1"/>
  <c r="H41" i="1"/>
  <c r="K70" i="6" l="1"/>
  <c r="J71" i="6"/>
  <c r="I71" i="6"/>
  <c r="L54" i="1"/>
  <c r="L51" i="1"/>
  <c r="N51" i="1" s="1"/>
  <c r="F60" i="1"/>
  <c r="F63" i="1" s="1"/>
  <c r="D70" i="1" s="1"/>
  <c r="I19" i="4"/>
  <c r="D56" i="1"/>
  <c r="E46" i="1"/>
  <c r="D46" i="1" s="1"/>
  <c r="I42" i="1"/>
  <c r="I43" i="1"/>
  <c r="I38" i="1"/>
  <c r="H45" i="1"/>
  <c r="K71" i="6" l="1"/>
  <c r="L70" i="6"/>
  <c r="D69" i="1"/>
  <c r="E69" i="1"/>
  <c r="E68" i="1"/>
  <c r="F68" i="1"/>
  <c r="G62" i="1"/>
  <c r="D68" i="1"/>
  <c r="D67" i="1"/>
  <c r="F69" i="1"/>
  <c r="E70" i="1"/>
  <c r="F70" i="1"/>
  <c r="G60" i="1"/>
  <c r="G61" i="1"/>
  <c r="F67" i="1"/>
  <c r="L71" i="6" l="1"/>
  <c r="M70" i="6"/>
  <c r="G63" i="1"/>
  <c r="M71" i="6" l="1"/>
  <c r="N70" i="6"/>
  <c r="N71" i="6" l="1"/>
  <c r="O70" i="6"/>
  <c r="O71" i="6" l="1"/>
  <c r="P70" i="6"/>
  <c r="P71" i="6" l="1"/>
  <c r="Q70" i="6"/>
  <c r="R70" i="6" l="1"/>
  <c r="Q71" i="6"/>
  <c r="R71" i="6" l="1"/>
  <c r="S70" i="6"/>
  <c r="S71" i="6" l="1"/>
  <c r="T70" i="6"/>
  <c r="U70" i="6" l="1"/>
  <c r="T71" i="6"/>
  <c r="U71" i="6" l="1"/>
  <c r="V70" i="6"/>
  <c r="W70" i="6" l="1"/>
  <c r="V71" i="6"/>
  <c r="W71" i="6" l="1"/>
  <c r="X70" i="6"/>
  <c r="X71" i="6" l="1"/>
  <c r="Y70" i="6"/>
  <c r="Z70" i="6" l="1"/>
  <c r="Y71" i="6"/>
  <c r="AA70" i="6" l="1"/>
  <c r="Z71" i="6"/>
  <c r="AB70" i="6" l="1"/>
  <c r="AA71" i="6"/>
  <c r="AC70" i="6" l="1"/>
  <c r="AB71" i="6"/>
  <c r="AD70" i="6" l="1"/>
  <c r="AC71" i="6"/>
  <c r="AE70" i="6" l="1"/>
  <c r="AD71" i="6"/>
  <c r="AE71" i="6" l="1"/>
  <c r="AF70" i="6"/>
  <c r="AG70" i="6" l="1"/>
  <c r="AG71" i="6" s="1"/>
  <c r="AF71" i="6"/>
</calcChain>
</file>

<file path=xl/comments1.xml><?xml version="1.0" encoding="utf-8"?>
<comments xmlns="http://schemas.openxmlformats.org/spreadsheetml/2006/main">
  <authors>
    <author>JPR Gore de Los Rios</author>
    <author>Jose Riquelme</author>
    <author>profesional FIC</author>
  </authors>
  <commentList>
    <comment ref="C3" authorId="0" shapeId="0">
      <text>
        <r>
          <rPr>
            <b/>
            <sz val="9"/>
            <color indexed="81"/>
            <rFont val="Tahoma"/>
            <family val="2"/>
          </rPr>
          <t>Máximo 50 caracteres
Innove!</t>
        </r>
      </text>
    </comment>
    <comment ref="B9" authorId="0" shapeId="0">
      <text>
        <r>
          <rPr>
            <b/>
            <sz val="9"/>
            <color indexed="81"/>
            <rFont val="Tahoma"/>
            <family val="2"/>
          </rPr>
          <t xml:space="preserve">Completar aquí los objetivos
</t>
        </r>
      </text>
    </comment>
    <comment ref="D9" authorId="0" shapeId="0">
      <text>
        <r>
          <rPr>
            <b/>
            <sz val="9"/>
            <color indexed="81"/>
            <rFont val="Tahoma"/>
            <family val="2"/>
          </rPr>
          <t>Ingresar el numero de la o las actividad(es) que se vinculan con el resultado esperado.</t>
        </r>
      </text>
    </comment>
    <comment ref="E9" authorId="0" shapeId="0">
      <text>
        <r>
          <rPr>
            <b/>
            <sz val="9"/>
            <color indexed="81"/>
            <rFont val="Tahoma"/>
            <family val="2"/>
          </rPr>
          <t xml:space="preserve">Descripción del Indicador </t>
        </r>
        <r>
          <rPr>
            <b/>
            <sz val="9"/>
            <color indexed="10"/>
            <rFont val="Tahoma"/>
            <family val="2"/>
          </rPr>
          <t>de la actividad</t>
        </r>
      </text>
    </comment>
    <comment ref="F9" authorId="0" shapeId="0">
      <text>
        <r>
          <rPr>
            <b/>
            <sz val="9"/>
            <color indexed="81"/>
            <rFont val="Tahoma"/>
            <family val="2"/>
          </rPr>
          <t>Fórmula matemática para calcular el indicacor (si corresponde)</t>
        </r>
      </text>
    </comment>
    <comment ref="G9" authorId="0" shapeId="0">
      <text>
        <r>
          <rPr>
            <b/>
            <sz val="9"/>
            <color indexed="81"/>
            <rFont val="Tahoma"/>
            <family val="2"/>
          </rPr>
          <t>Especificar la periodicidad de la medición del indicador, es decir, si es de carácter mensual, trimestral, semestral, etc.</t>
        </r>
      </text>
    </comment>
    <comment ref="H9" authorId="0" shapeId="0">
      <text>
        <r>
          <rPr>
            <b/>
            <sz val="9"/>
            <color indexed="81"/>
            <rFont val="Tahoma"/>
            <family val="2"/>
          </rPr>
          <t>Indicar el valor que se espera para el indicador, el cual da cumplimiento al objetivo de la actividad.</t>
        </r>
      </text>
    </comment>
    <comment ref="I9" authorId="0" shapeId="0">
      <text>
        <r>
          <rPr>
            <b/>
            <sz val="9"/>
            <color indexed="81"/>
            <rFont val="Tahoma"/>
            <family val="2"/>
          </rPr>
          <t>Medio de comprobación o de evidencia que permite determinar su veracidad.</t>
        </r>
      </text>
    </comment>
    <comment ref="J9" authorId="0" shapeId="0">
      <text>
        <r>
          <rPr>
            <b/>
            <sz val="9"/>
            <color indexed="81"/>
            <rFont val="Tahoma"/>
            <family val="2"/>
          </rPr>
          <t>Mencione supuestos o eventualidades que permitan el desarrollo y concreción de la actividad, pero que condicionan su logro efectivo en caso de no ocurrir, aun teniendo bajas probabilidades de que el supuesto no se cumpla.</t>
        </r>
      </text>
    </comment>
    <comment ref="A10" authorId="1" shapeId="0">
      <text>
        <r>
          <rPr>
            <b/>
            <sz val="9"/>
            <color indexed="81"/>
            <rFont val="Tahoma"/>
            <family val="2"/>
          </rPr>
          <t>Esta Fila debe ser llenada con objetivo general, e indicador para el proyecto total.</t>
        </r>
      </text>
    </comment>
    <comment ref="B10" authorId="1" shapeId="0">
      <text>
        <r>
          <rPr>
            <b/>
            <sz val="9"/>
            <color indexed="81"/>
            <rFont val="Tahoma"/>
            <family val="2"/>
          </rPr>
          <t>Propósito u Objetivo General del proyecto</t>
        </r>
      </text>
    </comment>
    <comment ref="E10" authorId="2" shapeId="0">
      <text>
        <r>
          <rPr>
            <b/>
            <sz val="9"/>
            <color indexed="81"/>
            <rFont val="Tahoma"/>
            <family val="2"/>
          </rPr>
          <t>profesional FIC:</t>
        </r>
        <r>
          <rPr>
            <sz val="9"/>
            <color indexed="81"/>
            <rFont val="Tahoma"/>
            <family val="2"/>
          </rPr>
          <t xml:space="preserve">
Se hace necesario incorporar desde ya, indicador que mida el impacto del proyecto una vez finalizado este, con el fin de poder verificar el impacto de las acciones en la brecha que pretende atender.</t>
        </r>
      </text>
    </comment>
  </commentList>
</comments>
</file>

<file path=xl/comments2.xml><?xml version="1.0" encoding="utf-8"?>
<comments xmlns="http://schemas.openxmlformats.org/spreadsheetml/2006/main">
  <authors>
    <author>JPR Gore de Los Rios</author>
  </authors>
  <commentList>
    <comment ref="B8" authorId="0" shapeId="0">
      <text>
        <r>
          <rPr>
            <b/>
            <sz val="9"/>
            <color indexed="81"/>
            <rFont val="Tahoma"/>
            <family val="2"/>
          </rPr>
          <t>Completar Aquí el nombre de la actividad. Use nombres cortos, en la descripción explique en detalle.</t>
        </r>
      </text>
    </comment>
    <comment ref="C8" authorId="0" shapeId="0">
      <text>
        <r>
          <rPr>
            <b/>
            <sz val="9"/>
            <color indexed="81"/>
            <rFont val="Tahoma"/>
            <family val="2"/>
          </rPr>
          <t xml:space="preserve">Descripción de la actividad.
</t>
        </r>
      </text>
    </comment>
    <comment ref="D8" authorId="0" shapeId="0">
      <text>
        <r>
          <rPr>
            <b/>
            <sz val="9"/>
            <color indexed="81"/>
            <rFont val="Tahoma"/>
            <family val="2"/>
          </rPr>
          <t>Medio de comprobación o de evidencia que permite determinar su veracidad.</t>
        </r>
      </text>
    </comment>
    <comment ref="E8" authorId="0" shapeId="0">
      <text>
        <r>
          <rPr>
            <b/>
            <sz val="9"/>
            <color indexed="81"/>
            <rFont val="Tahoma"/>
            <family val="2"/>
          </rPr>
          <t>Especificar la periodicidad de la medición del indicador, es decir, si es de carácter mensual, trimestral, semestral, etc.</t>
        </r>
      </text>
    </comment>
    <comment ref="F8" authorId="0" shapeId="0">
      <text>
        <r>
          <rPr>
            <b/>
            <sz val="9"/>
            <color indexed="81"/>
            <rFont val="Tahoma"/>
            <family val="2"/>
          </rPr>
          <t>Mencione supuestos o eventualidades que permitan el desarrollo y concreción de la actividad, pero que condicionan su logro efectivo en caso de no ocurrir, aun teniendo bajas probabilidades de que el supuesto no se cumpla.</t>
        </r>
      </text>
    </comment>
  </commentList>
</comments>
</file>

<file path=xl/comments3.xml><?xml version="1.0" encoding="utf-8"?>
<comments xmlns="http://schemas.openxmlformats.org/spreadsheetml/2006/main">
  <authors>
    <author>JPR Gore de Los Rios</author>
  </authors>
  <commentList>
    <comment ref="B9" authorId="0" shapeId="0">
      <text>
        <r>
          <rPr>
            <b/>
            <sz val="9"/>
            <color indexed="81"/>
            <rFont val="Tahoma"/>
            <family val="2"/>
          </rPr>
          <t>Las Partidas aceptadas son:
ITEM movilizacion y traslado:
- Viaticos
- Alojamiento
- Pasajes
- Fletes
- Alimentación
ITEM Inversiones:
- Equipamiento específico (justificar)
ITEM Operación:
- Arriendo de salón
- Servicios de terceros
- Arriendo de equipos
- Honorarios profesionales o expertos
- Consultorías o Asesorías específicas
- Otras partidas que justifiquen el desarrollo de la actividad en función de los objetivos planteados en el proyecto.</t>
        </r>
      </text>
    </comment>
    <comment ref="B22" authorId="0" shapeId="0">
      <text>
        <r>
          <rPr>
            <b/>
            <sz val="9"/>
            <color indexed="81"/>
            <rFont val="Tahoma"/>
            <family val="2"/>
          </rPr>
          <t>Las Partidas aceptadas son:
ITEM movilizacion y traslado:
- Viaticos
- Alojamiento
- Pasajes
- Fletes
- Alimentación
ITEM Inversiones:
- Equipamiento específico (justificar)
ITEM Operación:
- Arriendo de salón
- Servicios de terceros
- Arriendo de equipos
- Honorarios profesionales o expertos
- Consultorías o Asesorías específicas
- Otras partidas que justifiquen el desarrollo de la actividad en función de los objetivos planteados en el proyecto.</t>
        </r>
      </text>
    </comment>
    <comment ref="B35" authorId="0" shapeId="0">
      <text>
        <r>
          <rPr>
            <b/>
            <sz val="9"/>
            <color indexed="81"/>
            <rFont val="Tahoma"/>
            <family val="2"/>
          </rPr>
          <t>Las Partidas aceptadas son:
ITEM movilizacion y traslado:
- Viaticos
- Alojamiento
- Pasajes
- Fletes
- Alimentación
ITEM Inversiones:
- Equipamiento específico (justificar)
ITEM Operación:
- Arriendo de salón
- Servicios de terceros
- Arriendo de equipos
- Honorarios profesionales o expertos
- Consultorías o Asesorías específicas
- Otras partidas que justifiquen el desarrollo de la actividad en función de los objetivos planteados en el proyecto.</t>
        </r>
      </text>
    </comment>
    <comment ref="B48" authorId="0" shapeId="0">
      <text>
        <r>
          <rPr>
            <b/>
            <sz val="9"/>
            <color indexed="81"/>
            <rFont val="Tahoma"/>
            <family val="2"/>
          </rPr>
          <t>Las Partidas aceptadas son:
ITEM movilizacion y traslado:
- Viaticos
- Alojamiento
- Pasajes
- Fletes
- Alimentación
ITEM Inversiones:
- Equipamiento específico (justificar)
ITEM Operación:
- Arriendo de salón
- Servicios de terceros
- Arriendo de equipos
- Honorarios profesionales o expertos
- Consultorías o Asesorías específicas
- Otras partidas que justifiquen el desarrollo de la actividad en función de los objetivos planteados en el proyecto.</t>
        </r>
      </text>
    </comment>
    <comment ref="B63" authorId="0" shapeId="0">
      <text>
        <r>
          <rPr>
            <b/>
            <sz val="9"/>
            <color indexed="81"/>
            <rFont val="Tahoma"/>
            <family val="2"/>
          </rPr>
          <t>Las Partidas aceptadas son:
ITEM movilizacion y traslado:
- Viaticos
- Alojamiento
- Pasajes
- Fletes
- Alimentación
ITEM Inversiones:
- Equipamiento específico (justificar)
ITEM Operación:
- Arriendo de salón
- Servicios de terceros
- Arriendo de equipos
- Honorarios profesionales o expertos
- Consultorías o Asesorías específicas
- Otras partidas que justifiquen el desarrollo de la actividad en función de los objetivos planteados en el proyecto.</t>
        </r>
      </text>
    </comment>
    <comment ref="B76" authorId="0" shapeId="0">
      <text>
        <r>
          <rPr>
            <b/>
            <sz val="9"/>
            <color indexed="81"/>
            <rFont val="Tahoma"/>
            <family val="2"/>
          </rPr>
          <t>Las Partidas aceptadas son:
ITEM movilizacion y traslado:
- Viaticos
- Alojamiento
- Pasajes
- Fletes
- Alimentación
ITEM Inversiones:
- Equipamiento específico (justificar)
ITEM Operación:
- Arriendo de salón
- Servicios de terceros
- Arriendo de equipos
- Honorarios profesionales o expertos
- Consultorías o Asesorías específicas
- Otras partidas que justifiquen el desarrollo de la actividad en función de los objetivos planteados en el proyecto.</t>
        </r>
      </text>
    </comment>
    <comment ref="B90" authorId="0" shapeId="0">
      <text>
        <r>
          <rPr>
            <b/>
            <sz val="9"/>
            <color indexed="81"/>
            <rFont val="Tahoma"/>
            <family val="2"/>
          </rPr>
          <t>Las Partidas aceptadas son:
ITEM movilizacion y traslado:
- Viaticos
- Alojamiento
- Pasajes
- Fletes
- Alimentación
ITEM Inversiones:
- Equipamiento específico (justificar)
ITEM Operación:
- Arriendo de salón
- Servicios de terceros
- Arriendo de equipos
- Honorarios profesionales o expertos
- Consultorías o Asesorías específicas
- Otras partidas que justifiquen el desarrollo de la actividad en función de los objetivos planteados en el proyecto.</t>
        </r>
      </text>
    </comment>
    <comment ref="B103" authorId="0" shapeId="0">
      <text>
        <r>
          <rPr>
            <b/>
            <sz val="9"/>
            <color indexed="81"/>
            <rFont val="Tahoma"/>
            <family val="2"/>
          </rPr>
          <t>Las Partidas aceptadas son:
ITEM movilizacion y traslado:
- Viaticos
- Alojamiento
- Pasajes
- Fletes
- Alimentación
ITEM Inversiones:
- Equipamiento específico (justificar)
ITEM Operación:
- Arriendo de salón
- Servicios de terceros
- Arriendo de equipos
- Honorarios profesionales o expertos
- Consultorías o Asesorías específicas
- Otras partidas que justifiquen el desarrollo de la actividad en función de los objetivos planteados en el proyecto.</t>
        </r>
      </text>
    </comment>
    <comment ref="B116" authorId="0" shapeId="0">
      <text>
        <r>
          <rPr>
            <b/>
            <sz val="9"/>
            <color indexed="81"/>
            <rFont val="Tahoma"/>
            <family val="2"/>
          </rPr>
          <t>Las Partidas aceptadas son:
ITEM movilizacion y traslado:
- Viaticos
- Alojamiento
- Pasajes
- Fletes
- Alimentación
ITEM Inversiones:
- Equipamiento específico (justificar)
ITEM Operación:
- Arriendo de salón
- Servicios de terceros
- Arriendo de equipos
- Honorarios profesionales o expertos
- Consultorías o Asesorías específicas
- Otras partidas que justifiquen el desarrollo de la actividad en función de los objetivos planteados en el proyecto.</t>
        </r>
      </text>
    </comment>
    <comment ref="B135" authorId="0" shapeId="0">
      <text>
        <r>
          <rPr>
            <b/>
            <sz val="9"/>
            <color indexed="81"/>
            <rFont val="Tahoma"/>
            <family val="2"/>
          </rPr>
          <t>Las Partidas aceptadas son:
ITEM movilizacion y traslado:
- Viaticos
- Alojamiento
- Pasajes
- Fletes
- Alimentación
ITEM Inversiones:
- Equipamiento específico (justificar)
ITEM Operación:
- Arriendo de salón
- Servicios de terceros
- Arriendo de equipos
- Honorarios profesionales o expertos
- Consultorías o Asesorías específicas
- Otras partidas que justifiquen el desarrollo de la actividad en función de los objetivos planteados en el proyecto.</t>
        </r>
      </text>
    </comment>
    <comment ref="B165" authorId="0" shapeId="0">
      <text>
        <r>
          <rPr>
            <b/>
            <sz val="9"/>
            <color indexed="81"/>
            <rFont val="Tahoma"/>
            <family val="2"/>
          </rPr>
          <t>Las Partidas aceptadas son:
ITEM movilizacion y traslado:
- Viaticos
- Alojamiento
- Pasajes
- Fletes
- Alimentación
ITEM Inversiones:
- Equipamiento específico (justificar)
ITEM Operación:
- Arriendo de salón
- Servicios de terceros
- Arriendo de equipos
- Honorarios profesionales o expertos
- Consultorías o Asesorías específicas
- Otras partidas que justifiquen el desarrollo de la actividad en función de los objetivos planteados en el proyecto.</t>
        </r>
      </text>
    </comment>
    <comment ref="B180" authorId="0" shapeId="0">
      <text>
        <r>
          <rPr>
            <b/>
            <sz val="9"/>
            <color indexed="81"/>
            <rFont val="Tahoma"/>
            <family val="2"/>
          </rPr>
          <t>Las Partidas aceptadas son:
ITEM movilizacion y traslado:
- Viaticos
- Alojamiento
- Pasajes
- Fletes
- Alimentación
ITEM Inversiones:
- Equipamiento específico (justificar)
ITEM Operación:
- Arriendo de salón
- Servicios de terceros
- Arriendo de equipos
- Honorarios profesionales o expertos
- Consultorías o Asesorías específicas
- Otras partidas que justifiquen el desarrollo de la actividad en función de los objetivos planteados en el proyecto.</t>
        </r>
      </text>
    </comment>
    <comment ref="B200" authorId="0" shapeId="0">
      <text>
        <r>
          <rPr>
            <b/>
            <sz val="9"/>
            <color indexed="81"/>
            <rFont val="Tahoma"/>
            <family val="2"/>
          </rPr>
          <t>Las Partidas aceptadas son:
ITEM movilizacion y traslado:
- Viaticos
- Alojamiento
- Pasajes
- Fletes
- Alimentación
ITEM Inversiones:
- Equipamiento específico (justificar)
ITEM Operación:
- Arriendo de salón
- Servicios de terceros
- Arriendo de equipos
- Honorarios profesionales o expertos
- Consultorías o Asesorías específicas
- Otras partidas que justifiquen el desarrollo de la actividad en función de los objetivos planteados en el proyecto.</t>
        </r>
      </text>
    </comment>
    <comment ref="B213" authorId="0" shapeId="0">
      <text>
        <r>
          <rPr>
            <b/>
            <sz val="9"/>
            <color indexed="81"/>
            <rFont val="Tahoma"/>
            <family val="2"/>
          </rPr>
          <t>Las Partidas aceptadas son:
ITEM movilizacion y traslado:
- Viaticos
- Alojamiento
- Pasajes
- Fletes
- Alimentación
ITEM Inversiones:
- Equipamiento específico (justificar)
ITEM Operación:
- Arriendo de salón
- Servicios de terceros
- Arriendo de equipos
- Honorarios profesionales o expertos
- Consultorías o Asesorías específicas
- Otras partidas que justifiquen el desarrollo de la actividad en función de los objetivos planteados en el proyecto.</t>
        </r>
      </text>
    </comment>
    <comment ref="B230" authorId="0" shapeId="0">
      <text>
        <r>
          <rPr>
            <b/>
            <sz val="9"/>
            <color indexed="81"/>
            <rFont val="Tahoma"/>
            <family val="2"/>
          </rPr>
          <t>Las Partidas aceptadas son:
ITEM movilizacion y traslado:
- Viaticos
- Alojamiento
- Pasajes
- Fletes
- Alimentación
ITEM Inversiones:
- Equipamiento específico (justificar)
ITEM Operación:
- Arriendo de salón
- Servicios de terceros
- Arriendo de equipos
- Honorarios profesionales o expertos
- Consultorías o Asesorías específicas
- Otras partidas que justifiquen el desarrollo de la actividad en función de los objetivos planteados en el proyecto.</t>
        </r>
      </text>
    </comment>
    <comment ref="B243" authorId="0" shapeId="0">
      <text>
        <r>
          <rPr>
            <b/>
            <sz val="9"/>
            <color indexed="81"/>
            <rFont val="Tahoma"/>
            <family val="2"/>
          </rPr>
          <t>Las Partidas aceptadas son:
ITEM movilizacion y traslado:
- Viaticos
- Alojamiento
- Pasajes
- Fletes
- Alimentación
ITEM Inversiones:
- Equipamiento específico (justificar)
ITEM Operación:
- Arriendo de salón
- Servicios de terceros
- Arriendo de equipos
- Honorarios profesionales o expertos
- Consultorías o Asesorías específicas
- Otras partidas que justifiquen el desarrollo de la actividad en función de los objetivos planteados en el proyecto.</t>
        </r>
      </text>
    </comment>
    <comment ref="B263" authorId="0" shapeId="0">
      <text>
        <r>
          <rPr>
            <b/>
            <sz val="9"/>
            <color indexed="81"/>
            <rFont val="Tahoma"/>
            <family val="2"/>
          </rPr>
          <t>Las Partidas aceptadas son:
ITEM movilizacion y traslado:
- Viaticos
- Alojamiento
- Pasajes
- Fletes
- Alimentación
ITEM Inversiones:
- Equipamiento específico (justificar)
ITEM Operación:
- Arriendo de salón
- Servicios de terceros
- Arriendo de equipos
- Honorarios profesionales o expertos
- Consultorías o Asesorías específicas
- Otras partidas que justifiquen el desarrollo de la actividad en función de los objetivos planteados en el proyecto.</t>
        </r>
      </text>
    </comment>
    <comment ref="B276" authorId="0" shapeId="0">
      <text>
        <r>
          <rPr>
            <b/>
            <sz val="9"/>
            <color indexed="81"/>
            <rFont val="Tahoma"/>
            <family val="2"/>
          </rPr>
          <t>Las Partidas aceptadas son:
ITEM movilizacion y traslado:
- Viaticos
- Alojamiento
- Pasajes
- Fletes
- Alimentación
ITEM Inversiones:
- Equipamiento específico (justificar)
ITEM Operación:
- Arriendo de salón
- Servicios de terceros
- Arriendo de equipos
- Honorarios profesionales o expertos
- Consultorías o Asesorías específicas
- Otras partidas que justifiquen el desarrollo de la actividad en función de los objetivos planteados en el proyecto.</t>
        </r>
      </text>
    </comment>
    <comment ref="B290" authorId="0" shapeId="0">
      <text>
        <r>
          <rPr>
            <b/>
            <sz val="9"/>
            <color indexed="81"/>
            <rFont val="Tahoma"/>
            <family val="2"/>
          </rPr>
          <t>Las Partidas aceptadas son:
ITEM movilizacion y traslado:
- Viaticos
- Alojamiento
- Pasajes
- Fletes
- Alimentación
ITEM Inversiones:
- Equipamiento específico (justificar)
ITEM Operación:
- Arriendo de salón
- Servicios de terceros
- Arriendo de equipos
- Honorarios profesionales o expertos
- Consultorías o Asesorías específicas
- Otras partidas que justifiquen el desarrollo de la actividad en función de los objetivos planteados en el proyecto.</t>
        </r>
      </text>
    </comment>
    <comment ref="B303" authorId="0" shapeId="0">
      <text>
        <r>
          <rPr>
            <b/>
            <sz val="9"/>
            <color indexed="81"/>
            <rFont val="Tahoma"/>
            <family val="2"/>
          </rPr>
          <t>Las Partidas aceptadas son:
ITEM movilizacion y traslado:
- Viaticos
- Alojamiento
- Pasajes
- Fletes
- Alimentación
ITEM Inversiones:
- Equipamiento específico (justificar)
ITEM Operación:
- Arriendo de salón
- Servicios de terceros
- Arriendo de equipos
- Honorarios profesionales o expertos
- Consultorías o Asesorías específicas
- Otras partidas que justifiquen el desarrollo de la actividad en función de los objetivos planteados en el proyecto.</t>
        </r>
      </text>
    </comment>
    <comment ref="B318" authorId="0" shapeId="0">
      <text>
        <r>
          <rPr>
            <b/>
            <sz val="9"/>
            <color indexed="81"/>
            <rFont val="Tahoma"/>
            <family val="2"/>
          </rPr>
          <t>Las Partidas aceptadas son:
ITEM movilizacion y traslado:
- Viaticos
- Alojamiento
- Pasajes
- Fletes
- Alimentación
ITEM Inversiones:
- Equipamiento específico (justificar)
ITEM Operación:
- Arriendo de salón
- Servicios de terceros
- Arriendo de equipos
- Honorarios profesionales o expertos
- Consultorías o Asesorías específicas
- Otras partidas que justifiquen el desarrollo de la actividad en función de los objetivos planteados en el proyecto.</t>
        </r>
      </text>
    </comment>
    <comment ref="B331" authorId="0" shapeId="0">
      <text>
        <r>
          <rPr>
            <b/>
            <sz val="9"/>
            <color indexed="81"/>
            <rFont val="Tahoma"/>
            <family val="2"/>
          </rPr>
          <t>Las Partidas aceptadas son:
ITEM movilizacion y traslado:
- Viaticos
- Alojamiento
- Pasajes
- Fletes
- Alimentación
ITEM Inversiones:
- Equipamiento específico (justificar)
ITEM Operación:
- Arriendo de salón
- Servicios de terceros
- Arriendo de equipos
- Honorarios profesionales o expertos
- Consultorías o Asesorías específicas
- Otras partidas que justifiquen el desarrollo de la actividad en función de los objetivos planteados en el proyecto.</t>
        </r>
      </text>
    </comment>
    <comment ref="B348" authorId="0" shapeId="0">
      <text>
        <r>
          <rPr>
            <b/>
            <sz val="9"/>
            <color indexed="81"/>
            <rFont val="Tahoma"/>
            <family val="2"/>
          </rPr>
          <t>Las Partidas aceptadas son:
ITEM movilizacion y traslado:
- Viaticos
- Alojamiento
- Pasajes
- Fletes
- Alimentación
ITEM Inversiones:
- Equipamiento específico (justificar)
ITEM Operación:
- Arriendo de salón
- Servicios de terceros
- Arriendo de equipos
- Honorarios profesionales o expertos
- Consultorías o Asesorías específicas
- Otras partidas que justifiquen el desarrollo de la actividad en función de los objetivos planteados en el proyecto.</t>
        </r>
      </text>
    </comment>
    <comment ref="B361" authorId="0" shapeId="0">
      <text>
        <r>
          <rPr>
            <b/>
            <sz val="9"/>
            <color indexed="81"/>
            <rFont val="Tahoma"/>
            <family val="2"/>
          </rPr>
          <t>Las Partidas aceptadas son:
ITEM movilizacion y traslado:
- Viaticos
- Alojamiento
- Pasajes
- Fletes
- Alimentación
ITEM Inversiones:
- Equipamiento específico (justificar)
ITEM Operación:
- Arriendo de salón
- Servicios de terceros
- Arriendo de equipos
- Honorarios profesionales o expertos
- Consultorías o Asesorías específicas
- Otras partidas que justifiquen el desarrollo de la actividad en función de los objetivos planteados en el proyecto.</t>
        </r>
      </text>
    </comment>
    <comment ref="B374" authorId="0" shapeId="0">
      <text>
        <r>
          <rPr>
            <b/>
            <sz val="9"/>
            <color indexed="81"/>
            <rFont val="Tahoma"/>
            <family val="2"/>
          </rPr>
          <t>Las Partidas aceptadas son:
ITEM movilizacion y traslado:
- Viaticos
- Alojamiento
- Pasajes
- Fletes
- Alimentación
ITEM Inversiones:
- Equipamiento específico (justificar)
ITEM Operación:
- Arriendo de salón
- Servicios de terceros
- Arriendo de equipos
- Honorarios profesionales o expertos
- Consultorías o Asesorías específicas
- Otras partidas que justifiquen el desarrollo de la actividad en función de los objetivos planteados en el proyecto.</t>
        </r>
      </text>
    </comment>
    <comment ref="B387" authorId="0" shapeId="0">
      <text>
        <r>
          <rPr>
            <b/>
            <sz val="9"/>
            <color indexed="81"/>
            <rFont val="Tahoma"/>
            <family val="2"/>
          </rPr>
          <t>Las Partidas aceptadas son:
ITEM movilizacion y traslado:
- Viaticos
- Alojamiento
- Pasajes
- Fletes
- Alimentación
ITEM Inversiones:
- Equipamiento específico (justificar)
ITEM Operación:
- Arriendo de salón
- Servicios de terceros
- Arriendo de equipos
- Honorarios profesionales o expertos
- Consultorías o Asesorías específicas
- Otras partidas que justifiquen el desarrollo de la actividad en función de los objetivos planteados en el proyecto.</t>
        </r>
      </text>
    </comment>
    <comment ref="B400" authorId="0" shapeId="0">
      <text>
        <r>
          <rPr>
            <b/>
            <sz val="9"/>
            <color indexed="81"/>
            <rFont val="Tahoma"/>
            <family val="2"/>
          </rPr>
          <t>Las Partidas aceptadas son:
ITEM movilizacion y traslado:
- Viaticos
- Alojamiento
- Pasajes
- Fletes
- Alimentación
ITEM Inversiones:
- Equipamiento específico (justificar)
ITEM Operación:
- Arriendo de salón
- Servicios de terceros
- Arriendo de equipos
- Honorarios profesionales o expertos
- Consultorías o Asesorías específicas
- Otras partidas que justifiquen el desarrollo de la actividad en función de los objetivos planteados en el proyecto.</t>
        </r>
      </text>
    </comment>
    <comment ref="B413" authorId="0" shapeId="0">
      <text>
        <r>
          <rPr>
            <b/>
            <sz val="9"/>
            <color indexed="81"/>
            <rFont val="Tahoma"/>
            <family val="2"/>
          </rPr>
          <t>Las Partidas aceptadas son:
ITEM movilizacion y traslado:
- Viaticos
- Alojamiento
- Pasajes
- Fletes
- Alimentación
ITEM Inversiones:
- Equipamiento específico (justificar)
ITEM Operación:
- Arriendo de salón
- Servicios de terceros
- Arriendo de equipos
- Honorarios profesionales o expertos
- Consultorías o Asesorías específicas
- Otras partidas que justifiquen el desarrollo de la actividad en función de los objetivos planteados en el proyecto.</t>
        </r>
      </text>
    </comment>
    <comment ref="B426" authorId="0" shapeId="0">
      <text>
        <r>
          <rPr>
            <b/>
            <sz val="9"/>
            <color indexed="81"/>
            <rFont val="Tahoma"/>
            <family val="2"/>
          </rPr>
          <t>Las Partidas aceptadas son:
ITEM movilizacion y traslado:
- Viaticos
- Alojamiento
- Pasajes
- Fletes
- Alimentación
ITEM Inversiones:
- Equipamiento específico (justificar)
ITEM Operación:
- Arriendo de salón
- Servicios de terceros
- Arriendo de equipos
- Honorarios profesionales o expertos
- Consultorías o Asesorías específicas
- Otras partidas que justifiquen el desarrollo de la actividad en función de los objetivos planteados en el proyecto.</t>
        </r>
      </text>
    </comment>
    <comment ref="B439" authorId="0" shapeId="0">
      <text>
        <r>
          <rPr>
            <b/>
            <sz val="9"/>
            <color indexed="81"/>
            <rFont val="Tahoma"/>
            <family val="2"/>
          </rPr>
          <t>Las Partidas aceptadas son:
ITEM movilizacion y traslado:
- Viaticos
- Alojamiento
- Pasajes
- Fletes
- Alimentación
ITEM Inversiones:
- Equipamiento específico (justificar)
ITEM Operación:
- Arriendo de salón
- Servicios de terceros
- Arriendo de equipos
- Honorarios profesionales o expertos
- Consultorías o Asesorías específicas
- Otras partidas que justifiquen el desarrollo de la actividad en función de los objetivos planteados en el proyecto.</t>
        </r>
      </text>
    </comment>
  </commentList>
</comments>
</file>

<file path=xl/comments4.xml><?xml version="1.0" encoding="utf-8"?>
<comments xmlns="http://schemas.openxmlformats.org/spreadsheetml/2006/main">
  <authors>
    <author>JPR Gore de Los Rios</author>
  </authors>
  <commentList>
    <comment ref="I50" authorId="0" shapeId="0">
      <text>
        <r>
          <rPr>
            <b/>
            <sz val="9"/>
            <color indexed="81"/>
            <rFont val="Tahoma"/>
            <family val="2"/>
          </rPr>
          <t xml:space="preserve">Debe completar los aportes de la ejecutora y terceros </t>
        </r>
      </text>
    </comment>
  </commentList>
</comments>
</file>

<file path=xl/comments5.xml><?xml version="1.0" encoding="utf-8"?>
<comments xmlns="http://schemas.openxmlformats.org/spreadsheetml/2006/main">
  <authors>
    <author>JPR Gore de Los Rios</author>
    <author>profesional FIC</author>
  </authors>
  <commentList>
    <comment ref="B7" authorId="0" shapeId="0">
      <text>
        <r>
          <rPr>
            <b/>
            <sz val="9"/>
            <color indexed="81"/>
            <rFont val="Tahoma"/>
            <family val="2"/>
          </rPr>
          <t>Partidas aceptadas:
 (considerar restricciones de las Bases y tablas )
-Director del Proyecto
-Coordinador del Proyecto
-Profesionales (perfiles acorde a la temática del proyecto de experiencia comprobable)
-Periodista
-Profesional del area comercial
- Secretaria
- Contador</t>
        </r>
      </text>
    </comment>
    <comment ref="H7" authorId="1" shapeId="0">
      <text>
        <r>
          <rPr>
            <b/>
            <sz val="9"/>
            <color indexed="81"/>
            <rFont val="Tahoma"/>
            <family val="2"/>
          </rPr>
          <t>profesional FIC:</t>
        </r>
        <r>
          <rPr>
            <sz val="9"/>
            <color indexed="81"/>
            <rFont val="Tahoma"/>
            <family val="2"/>
          </rPr>
          <t xml:space="preserve">
Para valores de referencia revisar tabla del documento anexo N°8 de las bases.</t>
        </r>
      </text>
    </comment>
  </commentList>
</comments>
</file>

<file path=xl/comments6.xml><?xml version="1.0" encoding="utf-8"?>
<comments xmlns="http://schemas.openxmlformats.org/spreadsheetml/2006/main">
  <authors>
    <author>JPR Gore de Los Rios</author>
  </authors>
  <commentList>
    <comment ref="B7" authorId="0" shapeId="0">
      <text>
        <r>
          <rPr>
            <b/>
            <sz val="9"/>
            <color indexed="81"/>
            <rFont val="Tahoma"/>
            <family val="2"/>
          </rPr>
          <t>Itemes aceptados:
ITEM Materiales de Oficina:
- Papelería
- Fungibles
- Material de oficina
- Insumos computacionales (tinta)
ITEM Movilización:
- Pasajes
- Viaticos
- Alimentación
NO se financia compra ni arriendo de equipamiento de oficina</t>
        </r>
      </text>
    </comment>
  </commentList>
</comments>
</file>

<file path=xl/comments7.xml><?xml version="1.0" encoding="utf-8"?>
<comments xmlns="http://schemas.openxmlformats.org/spreadsheetml/2006/main">
  <authors>
    <author>JPR Gore de Los Rios</author>
  </authors>
  <commentList>
    <comment ref="B7" authorId="0" shapeId="0">
      <text>
        <r>
          <rPr>
            <b/>
            <sz val="9"/>
            <color indexed="81"/>
            <rFont val="Tahoma"/>
            <family val="2"/>
          </rPr>
          <t>ITEM Difusión:
-Publicaciones
-Avisos
-Impresiones gráficas
-Otros Relacionados</t>
        </r>
      </text>
    </comment>
  </commentList>
</comments>
</file>

<file path=xl/sharedStrings.xml><?xml version="1.0" encoding="utf-8"?>
<sst xmlns="http://schemas.openxmlformats.org/spreadsheetml/2006/main" count="1355" uniqueCount="524">
  <si>
    <t>Concurso FIC Gobierno Regional de Los Ríos 2019</t>
  </si>
  <si>
    <t>Nombre del Proyecto :</t>
  </si>
  <si>
    <t>Nombre Corto del Proyecto :</t>
  </si>
  <si>
    <t>Invernadero geotérmico para cultivo de tomates</t>
  </si>
  <si>
    <t>Institución :</t>
  </si>
  <si>
    <t>Universidad de Chile</t>
  </si>
  <si>
    <t>Director del Proyecto :</t>
  </si>
  <si>
    <t>Sr. Diego Morata Céspedes</t>
  </si>
  <si>
    <t xml:space="preserve">Código de la Linea a la que postula: </t>
  </si>
  <si>
    <t>ANALISIS TÉCNICO ESTRATÉGICO</t>
  </si>
  <si>
    <t>Nro.</t>
  </si>
  <si>
    <t>Componente u Objetivo Específico</t>
  </si>
  <si>
    <t>Resultado esperado</t>
  </si>
  <si>
    <t xml:space="preserve">Actividades relacionadas. </t>
  </si>
  <si>
    <t>Nombre y Descripción del indicador</t>
  </si>
  <si>
    <t>Formula cálculo</t>
  </si>
  <si>
    <t>Periodicidad</t>
  </si>
  <si>
    <t>Valor Meta 
del Indicador</t>
  </si>
  <si>
    <t>Medio Verificacion</t>
  </si>
  <si>
    <t>Supuestos</t>
  </si>
  <si>
    <t>Perfil técnico-económico que abarca criterios de selección</t>
  </si>
  <si>
    <t>n° de perfiles construidos / nº de perfiles comprometidos</t>
  </si>
  <si>
    <t>1 vez </t>
  </si>
  <si>
    <t>Cantidad de agricultores que concuerdan con el perfil establecido</t>
  </si>
  <si>
    <t>Cantidad  de agricultores seleccionados</t>
  </si>
  <si>
    <t>n° de agricultores elegidos /1</t>
  </si>
  <si>
    <t xml:space="preserve">1 vez </t>
  </si>
  <si>
    <t xml:space="preserve">Análisis termográfico de la envolvente termica del invernadero(s) seleccionado(s) </t>
  </si>
  <si>
    <t xml:space="preserve"> Informe sobre la envolvente térmica del invernadero seleccionado</t>
  </si>
  <si>
    <t>n° de informes sobre la calidad de la envolvente térmica/ n° de informes comprometidos</t>
  </si>
  <si>
    <t>Identificar y reparar deficiencias en la envolvente térmica del invernadero</t>
  </si>
  <si>
    <t xml:space="preserve">nº de fugas térmicas reparadas / nº de fugas térmicas identificadas  </t>
  </si>
  <si>
    <t>Calcular la demanda energética del invernadero. </t>
  </si>
  <si>
    <t>Proporción de demanda referencial versus demanda calculada</t>
  </si>
  <si>
    <t>Demanda referencial / Demanda calculada  </t>
  </si>
  <si>
    <t>Definir cantidad, configuración y tipo de equipos necesarios (tamaño de tanque de inercia, tipo de bomba geotérmica, tipo y cantidad de distribuidores de calor, etc)</t>
  </si>
  <si>
    <t>Oferta de posibles instaladores y especificaciones técnicas de los equipos necesarios </t>
  </si>
  <si>
    <t>nº Reporte con los términos de referencia de los equipos / nº Reportes comprometidos. </t>
  </si>
  <si>
    <t>100% </t>
  </si>
  <si>
    <t>Definición de mejoras necesarias a la conexión del sistema eléctrico</t>
  </si>
  <si>
    <t>Proporción entre de problemas en la conexión eléctrica abordables y problemas a solucionar</t>
  </si>
  <si>
    <t>Cantidad de mejoras abordables dentro del proyecto/ Cantidad de mejoras necesarias</t>
  </si>
  <si>
    <t>Prueba de bombeo para cuantificar recurso disponible</t>
  </si>
  <si>
    <t>Caudal aprovechable</t>
  </si>
  <si>
    <t xml:space="preserve">Caudal aprovechable / Caudal necesario </t>
  </si>
  <si>
    <t>Compra e instalación de equipos geotérmicos</t>
  </si>
  <si>
    <t>n° de equipos geotérmicos comprados/1</t>
  </si>
  <si>
    <t>Reporte construcción</t>
  </si>
  <si>
    <t>Construcción de obra gruesa necesaria para el sistema geotermico</t>
  </si>
  <si>
    <t>Caseta para equipo geotérmico</t>
  </si>
  <si>
    <t>n° de casestas construidos/ 1</t>
  </si>
  <si>
    <t>Conexión de todas las partes del sistema geotérmico</t>
  </si>
  <si>
    <t>n ° sistemas geotermicos instalados / n° de sistemas comprometidos (1)</t>
  </si>
  <si>
    <t>Marcha blanca del sistema</t>
  </si>
  <si>
    <t>n ° sistemas geotermicos funcionando correctamente / n° de sistemas comprometidos (1)</t>
  </si>
  <si>
    <t>Tecnificar el invernadero con el equipamiento capaz de medir las condiciones ambientales de este.</t>
  </si>
  <si>
    <t>n° de inveranderos midiendo/ n° de invernaderos comprometidos (1)</t>
  </si>
  <si>
    <t>Invernadero seleccionado no tiene control ni monitoreo</t>
  </si>
  <si>
    <t xml:space="preserve">Monitorear producción del invernadero en invierno sin tecnología </t>
  </si>
  <si>
    <t>Beneficio económico de producción en invienrno</t>
  </si>
  <si>
    <t>$ pesos chilenos de ganancias / temporada de producción invernal</t>
  </si>
  <si>
    <t>Indeterminado</t>
  </si>
  <si>
    <t>Monitorear la producción de tomate en verano sin tecnología</t>
  </si>
  <si>
    <t>Beneficio económico de producción de tomates en verano</t>
  </si>
  <si>
    <t>El agricultor ya tiene plantaciones de tomate en verano.</t>
  </si>
  <si>
    <t>N° de generaciones de tomates que se producen con la tecnología geotérmica instalada</t>
  </si>
  <si>
    <t>Ciclos de cultivo / 1; </t>
  </si>
  <si>
    <t>Análisis de los resultados de cada plantación. 1) Estudio de variables de influencia de producción; y 2) Datos de producción de tomates en invernadero con geotérmia</t>
  </si>
  <si>
    <t>Análisis de la participación de agricultores, incertidumbres y disposición ante esta nueva tecnología</t>
  </si>
  <si>
    <t>Seminario de inicio de proyecto </t>
  </si>
  <si>
    <t>Productores convocados /20     Seminarios de inicio realizados /1 </t>
  </si>
  <si>
    <t>Agricultores de la región estarán interesados en la iniciativa</t>
  </si>
  <si>
    <t xml:space="preserve">Visita a terreno con productores </t>
  </si>
  <si>
    <t>Días de campo realizados/2</t>
  </si>
  <si>
    <t>Días de campo realizados/2         Productores convocados/20</t>
  </si>
  <si>
    <t>Agricultores tienen tiempo disponible durante la semana y están interesados en la iniciativa</t>
  </si>
  <si>
    <t>Convocar al menos 20 productores, miembros de CEGA y autoridades. Transferir los logros de la iniciativa, su planificación e impacto socio económico.</t>
  </si>
  <si>
    <t xml:space="preserve">Seminarios de término realizados /1 </t>
  </si>
  <si>
    <t>Seminarios de término realizados /1      Productores convocados /20</t>
  </si>
  <si>
    <t>ANALISIS TÉCNICO OPERATIVO</t>
  </si>
  <si>
    <t>Nombre actividad</t>
  </si>
  <si>
    <t>Descripción de la Actividad</t>
  </si>
  <si>
    <t>Monto Total
(M$)</t>
  </si>
  <si>
    <t>FIC
(M$)</t>
  </si>
  <si>
    <t>Beneficiario
(M$)</t>
  </si>
  <si>
    <t>Terceros
(M$)</t>
  </si>
  <si>
    <t>% Total</t>
  </si>
  <si>
    <t>Verificador</t>
  </si>
  <si>
    <t>A.a</t>
  </si>
  <si>
    <t>Total actividades (operación)</t>
  </si>
  <si>
    <t>Ab.</t>
  </si>
  <si>
    <t>Equipo Profesional Consultor</t>
  </si>
  <si>
    <t>Máximo 0% FIC</t>
  </si>
  <si>
    <t>A.</t>
  </si>
  <si>
    <t>Contratación del programa</t>
  </si>
  <si>
    <t>B.</t>
  </si>
  <si>
    <t>Administración</t>
  </si>
  <si>
    <t>Máxino 5% FIC</t>
  </si>
  <si>
    <t>C.</t>
  </si>
  <si>
    <t>Difusión</t>
  </si>
  <si>
    <t>Totales (M$)</t>
  </si>
  <si>
    <t>Suma Aportes</t>
  </si>
  <si>
    <t>TABLAS RESUMENES</t>
  </si>
  <si>
    <t>Beneficiario (ejecutora) $</t>
  </si>
  <si>
    <t>Terceros</t>
  </si>
  <si>
    <t>ITEM</t>
  </si>
  <si>
    <t>Monto
(M$)</t>
  </si>
  <si>
    <t>Ejecutora Pecuniario 
(M$)</t>
  </si>
  <si>
    <t>Ejecutora No Pecuniario 
(M$)</t>
  </si>
  <si>
    <t>Terceros Pecuniario
(M$)</t>
  </si>
  <si>
    <t>Terceros No Pecuniario 
(M$)</t>
  </si>
  <si>
    <t>ACTIVIDADES DE INVESTIGACIÓN, DESARROLLO, DIFUSIÓN Y TRANSFERENCIA DE TECNOLOGIA</t>
  </si>
  <si>
    <t>Si existen valores &gt;0 existen errores</t>
  </si>
  <si>
    <t>ADMINISTRACIÓN</t>
  </si>
  <si>
    <t>DIFUSIÓN</t>
  </si>
  <si>
    <t xml:space="preserve"> TOTAL (M$)</t>
  </si>
  <si>
    <t>Solicitado a FIC-R (M$)</t>
  </si>
  <si>
    <t>Aportes</t>
  </si>
  <si>
    <t>EJECUTORA</t>
  </si>
  <si>
    <t>MONTOS $</t>
  </si>
  <si>
    <t>TERCEROS</t>
  </si>
  <si>
    <t>Fuente</t>
  </si>
  <si>
    <t>Aporte pecuniario
(M$)</t>
  </si>
  <si>
    <t>Aporte no pecuniario
(M$)</t>
  </si>
  <si>
    <t>Monto total
(M$)</t>
  </si>
  <si>
    <t>Porcentaje 
del Total (%)</t>
  </si>
  <si>
    <t>Subvención FIC - R</t>
  </si>
  <si>
    <t>Aportes entidad ejecutora</t>
  </si>
  <si>
    <t xml:space="preserve">Aportes de terceros </t>
  </si>
  <si>
    <t>Total (M$)</t>
  </si>
  <si>
    <t>PORCENTAJES</t>
  </si>
  <si>
    <t>Aporte pecuniario
(%)</t>
  </si>
  <si>
    <t>Aporte no pecuniario
 (%)</t>
  </si>
  <si>
    <t>Monto total
 (%)</t>
  </si>
  <si>
    <t>Total (%)</t>
  </si>
  <si>
    <t>Nombre Corto :</t>
  </si>
  <si>
    <t>PRESUPUESTO OPERACIÓN</t>
  </si>
  <si>
    <t>Actividad</t>
  </si>
  <si>
    <t>Tareas</t>
  </si>
  <si>
    <t>Item</t>
  </si>
  <si>
    <t>Detalles</t>
  </si>
  <si>
    <t>Fecha 
Inicio</t>
  </si>
  <si>
    <t>Fecha Término</t>
  </si>
  <si>
    <t>Cantidad</t>
  </si>
  <si>
    <t>Valor
(M$)</t>
  </si>
  <si>
    <t>Total Proyecto
(M$)</t>
  </si>
  <si>
    <t>Equipo geofisico</t>
  </si>
  <si>
    <t>Arriendo Multiparámetro</t>
  </si>
  <si>
    <t>Estanque de inercia 2000L</t>
  </si>
  <si>
    <t>Intercambiador de placas</t>
  </si>
  <si>
    <t>Bomba de circulación</t>
  </si>
  <si>
    <t>Ventiloconvector</t>
  </si>
  <si>
    <t>Termostatos y valvulas</t>
  </si>
  <si>
    <t>Bomba de calor</t>
  </si>
  <si>
    <t>Losa</t>
  </si>
  <si>
    <t>Caseta</t>
  </si>
  <si>
    <t>Termometro</t>
  </si>
  <si>
    <t>Humedad</t>
  </si>
  <si>
    <t>Verificador de sumas y diferencias</t>
  </si>
  <si>
    <t>totales</t>
  </si>
  <si>
    <t>Equipo Profesional</t>
  </si>
  <si>
    <t>diferencias</t>
  </si>
  <si>
    <t>Prof.</t>
  </si>
  <si>
    <t>Partida (Función)</t>
  </si>
  <si>
    <t xml:space="preserve">Nombre </t>
  </si>
  <si>
    <t>RUT</t>
  </si>
  <si>
    <t>Horas mes</t>
  </si>
  <si>
    <t>Meses</t>
  </si>
  <si>
    <t>Horas totales</t>
  </si>
  <si>
    <t>Valor Hora
(M$)</t>
  </si>
  <si>
    <t>Total Mes
(M$)</t>
  </si>
  <si>
    <t>Total Proyecto 
(M$)</t>
  </si>
  <si>
    <t>A.b1</t>
  </si>
  <si>
    <t>Director del Proyecto</t>
  </si>
  <si>
    <t>Diego Morata</t>
  </si>
  <si>
    <t>A.b2</t>
  </si>
  <si>
    <t>Coordinador del Proyecto</t>
  </si>
  <si>
    <t>Pablo Sanchez</t>
  </si>
  <si>
    <t>A.b3</t>
  </si>
  <si>
    <t>Profesional</t>
  </si>
  <si>
    <t>Diego Aravena</t>
  </si>
  <si>
    <t>16.249.730-8</t>
  </si>
  <si>
    <t>A.b4</t>
  </si>
  <si>
    <t>Dorolinda Danielle</t>
  </si>
  <si>
    <t>A.b5</t>
  </si>
  <si>
    <t>Juvenal Letelier</t>
  </si>
  <si>
    <t>A.b6</t>
  </si>
  <si>
    <t>Pablo Valdenegro</t>
  </si>
  <si>
    <t>A.b7</t>
  </si>
  <si>
    <t>A.b8</t>
  </si>
  <si>
    <t>Karin García</t>
  </si>
  <si>
    <t>A.b9</t>
  </si>
  <si>
    <t>Periodista</t>
  </si>
  <si>
    <t>Sofia Otero</t>
  </si>
  <si>
    <t>A.b10</t>
  </si>
  <si>
    <t>A.b11</t>
  </si>
  <si>
    <t>Nicolas Hurtado</t>
  </si>
  <si>
    <t>18.359.371-4</t>
  </si>
  <si>
    <t>Profesional INDAP</t>
  </si>
  <si>
    <t>Por definir</t>
  </si>
  <si>
    <t>Profesional MinMinería</t>
  </si>
  <si>
    <t>Profesional MinEnergía</t>
  </si>
  <si>
    <t>Administracion</t>
  </si>
  <si>
    <t>Partida</t>
  </si>
  <si>
    <t>Valor Mensual
(M$)</t>
  </si>
  <si>
    <t>B.1</t>
  </si>
  <si>
    <t>Personal administrativo</t>
  </si>
  <si>
    <t>B.2</t>
  </si>
  <si>
    <t>Secretaria</t>
  </si>
  <si>
    <t>Karin Rojas</t>
  </si>
  <si>
    <t>B.3</t>
  </si>
  <si>
    <t>Materiales de Oficina</t>
  </si>
  <si>
    <t>Fungibles</t>
  </si>
  <si>
    <t>Resmas de papeles tamaño Carta</t>
  </si>
  <si>
    <t>B.4</t>
  </si>
  <si>
    <t>Material de oficina</t>
  </si>
  <si>
    <t>Lapices, carpetas, separadores, etiquetas, etc.</t>
  </si>
  <si>
    <t>B.5</t>
  </si>
  <si>
    <t>Insumos computacionales</t>
  </si>
  <si>
    <t>Toner de impresora</t>
  </si>
  <si>
    <t>B.6</t>
  </si>
  <si>
    <t>B.7</t>
  </si>
  <si>
    <t>B.8</t>
  </si>
  <si>
    <t>(M$)</t>
  </si>
  <si>
    <t>maxino 5% FIC</t>
  </si>
  <si>
    <t>D.</t>
  </si>
  <si>
    <t>DIFUSION</t>
  </si>
  <si>
    <t>Valor Unitario (M$)</t>
  </si>
  <si>
    <t>C.1</t>
  </si>
  <si>
    <t>Material Gráfico</t>
  </si>
  <si>
    <t>Impresiones gráficas</t>
  </si>
  <si>
    <t>C.2</t>
  </si>
  <si>
    <t>Paneles informativos</t>
  </si>
  <si>
    <t>C.3</t>
  </si>
  <si>
    <t>Difusion</t>
  </si>
  <si>
    <t>Banquetería</t>
  </si>
  <si>
    <t>C.4</t>
  </si>
  <si>
    <t>Produccion audiovisual</t>
  </si>
  <si>
    <t>C.5</t>
  </si>
  <si>
    <t>C.6</t>
  </si>
  <si>
    <t>C.7</t>
  </si>
  <si>
    <t>C.8</t>
  </si>
  <si>
    <t>Nombre de la Actividad:</t>
  </si>
  <si>
    <t>FECHA</t>
  </si>
  <si>
    <t>Duracion Días</t>
  </si>
  <si>
    <t>Inicio</t>
  </si>
  <si>
    <t>Término</t>
  </si>
  <si>
    <t>1º</t>
  </si>
  <si>
    <t>2º</t>
  </si>
  <si>
    <t>3º</t>
  </si>
  <si>
    <t>4º</t>
  </si>
  <si>
    <t>5º</t>
  </si>
  <si>
    <t>6º</t>
  </si>
  <si>
    <t>7º</t>
  </si>
  <si>
    <t>8ª</t>
  </si>
  <si>
    <t>9º</t>
  </si>
  <si>
    <t>10º</t>
  </si>
  <si>
    <t>11º</t>
  </si>
  <si>
    <t>12º</t>
  </si>
  <si>
    <t>13º</t>
  </si>
  <si>
    <t>14º</t>
  </si>
  <si>
    <t>15º</t>
  </si>
  <si>
    <t>16º</t>
  </si>
  <si>
    <t>17º</t>
  </si>
  <si>
    <t>18º</t>
  </si>
  <si>
    <t>19º</t>
  </si>
  <si>
    <t>20º</t>
  </si>
  <si>
    <t>21º</t>
  </si>
  <si>
    <t>22º</t>
  </si>
  <si>
    <t>23º</t>
  </si>
  <si>
    <t>24º</t>
  </si>
  <si>
    <t>x</t>
  </si>
  <si>
    <t>* completar con "x"</t>
  </si>
  <si>
    <t>FLUJO DE RECURSOS FIC - R</t>
  </si>
  <si>
    <t>Actividades</t>
  </si>
  <si>
    <t>Duración
días</t>
  </si>
  <si>
    <t>Total FIC
(M$)</t>
  </si>
  <si>
    <t>Mes 1</t>
  </si>
  <si>
    <t>Mes 2</t>
  </si>
  <si>
    <t>Mes 3</t>
  </si>
  <si>
    <t>Mes 4</t>
  </si>
  <si>
    <t>Mes 5</t>
  </si>
  <si>
    <t>Mes 6</t>
  </si>
  <si>
    <t>Mes 7</t>
  </si>
  <si>
    <t>Mes 8</t>
  </si>
  <si>
    <t>Mes 9</t>
  </si>
  <si>
    <t>Mes 10</t>
  </si>
  <si>
    <t>Mes 11</t>
  </si>
  <si>
    <t>Mes 12</t>
  </si>
  <si>
    <t>Mes 13</t>
  </si>
  <si>
    <t>Mes 14</t>
  </si>
  <si>
    <t>Mes 15</t>
  </si>
  <si>
    <t>Mes 16</t>
  </si>
  <si>
    <t>Mes 17</t>
  </si>
  <si>
    <t>Mes 18</t>
  </si>
  <si>
    <t>Mes 19</t>
  </si>
  <si>
    <t>Mes 20</t>
  </si>
  <si>
    <t>Mes 21</t>
  </si>
  <si>
    <t>Mes 22</t>
  </si>
  <si>
    <t>Mes 23</t>
  </si>
  <si>
    <t>Mes 24</t>
  </si>
  <si>
    <t>Mes 25</t>
  </si>
  <si>
    <t>Total</t>
  </si>
  <si>
    <t>Obs</t>
  </si>
  <si>
    <t>A.1</t>
  </si>
  <si>
    <t>A.2</t>
  </si>
  <si>
    <t>A.3</t>
  </si>
  <si>
    <t>A.4</t>
  </si>
  <si>
    <t>A.5</t>
  </si>
  <si>
    <t>A.6</t>
  </si>
  <si>
    <t>A.7</t>
  </si>
  <si>
    <t>A.8</t>
  </si>
  <si>
    <t>A.9</t>
  </si>
  <si>
    <t>A.10</t>
  </si>
  <si>
    <t>A.11</t>
  </si>
  <si>
    <t>A.12</t>
  </si>
  <si>
    <t>A.13</t>
  </si>
  <si>
    <t>A.14</t>
  </si>
  <si>
    <t>A.15</t>
  </si>
  <si>
    <t>A.16</t>
  </si>
  <si>
    <t>A.17</t>
  </si>
  <si>
    <t>A.18</t>
  </si>
  <si>
    <t>A.19</t>
  </si>
  <si>
    <t>A.20</t>
  </si>
  <si>
    <t>A.21</t>
  </si>
  <si>
    <t>A.22</t>
  </si>
  <si>
    <t>A.23</t>
  </si>
  <si>
    <t>A.24</t>
  </si>
  <si>
    <t>A.25</t>
  </si>
  <si>
    <t>A.26</t>
  </si>
  <si>
    <t>A.27</t>
  </si>
  <si>
    <t>A.28</t>
  </si>
  <si>
    <t>A.29</t>
  </si>
  <si>
    <t>A.30</t>
  </si>
  <si>
    <t>Presupuesto FIC Total por mes</t>
  </si>
  <si>
    <t>Acumulado Mensual</t>
  </si>
  <si>
    <t>% Acumulado Mensual</t>
  </si>
  <si>
    <t>16.100.868-0</t>
  </si>
  <si>
    <t>14.671.375-0</t>
  </si>
  <si>
    <t>Inversiones</t>
  </si>
  <si>
    <t>Movilizacion y traslado</t>
  </si>
  <si>
    <t>Operación</t>
  </si>
  <si>
    <t>Movilización y Traslado</t>
  </si>
  <si>
    <t>Monitorear el ciclo del tomate desde su germinación hasta su cosecha con Bomba de calor Geotérmica para registrar las diferentes condiciones ambientales y su efecto en los cultivos</t>
  </si>
  <si>
    <t>Materiales hidraulicos sala de maquinas</t>
  </si>
  <si>
    <t>Adaptación de conexión eléctrica (Aumento de potencia, adaptación electrica usuario, cables de alta tensión)</t>
  </si>
  <si>
    <t xml:space="preserve">Consultoría-asesoría especifica Ingenieria Eléctrica. </t>
  </si>
  <si>
    <t>Equipos electricos (cables, transformadores, reguladores de voltaje, entre otros)</t>
  </si>
  <si>
    <t>Banco de baterías</t>
  </si>
  <si>
    <t>Cámara de distrubución de agua</t>
  </si>
  <si>
    <t>10.8</t>
  </si>
  <si>
    <t>10.9</t>
  </si>
  <si>
    <t>Colector de calor</t>
  </si>
  <si>
    <t>Movilización y transporte</t>
  </si>
  <si>
    <t>Movilización y traslados</t>
  </si>
  <si>
    <t>Compra de equipos</t>
  </si>
  <si>
    <t>Reparaciones invernadero.</t>
  </si>
  <si>
    <t>NOTA: Pablo Sánchez realizará las labores de Director Alterno del proyecto y de Coordinador del Proyecto, teniendo residencia  permanente en la región de Los Ríos.</t>
  </si>
  <si>
    <t>Adaptacion pozo</t>
  </si>
  <si>
    <t>17.533.647-8</t>
  </si>
  <si>
    <t>24.419.488-5</t>
  </si>
  <si>
    <t>15.708.02.6</t>
  </si>
  <si>
    <t>15.844.976-5</t>
  </si>
  <si>
    <t>4.1</t>
  </si>
  <si>
    <t>4.2</t>
  </si>
  <si>
    <t>4.3</t>
  </si>
  <si>
    <t>10.1</t>
  </si>
  <si>
    <t>10.2</t>
  </si>
  <si>
    <t>10.3</t>
  </si>
  <si>
    <t>10.4</t>
  </si>
  <si>
    <t>10.5</t>
  </si>
  <si>
    <t>10.6</t>
  </si>
  <si>
    <t>10.7</t>
  </si>
  <si>
    <t>10.10</t>
  </si>
  <si>
    <t>10.11</t>
  </si>
  <si>
    <t>10.12</t>
  </si>
  <si>
    <t>10.13</t>
  </si>
  <si>
    <t>10.14</t>
  </si>
  <si>
    <t>10.15</t>
  </si>
  <si>
    <t>10.16</t>
  </si>
  <si>
    <t>10.17</t>
  </si>
  <si>
    <t>14.4</t>
  </si>
  <si>
    <t>14.5</t>
  </si>
  <si>
    <t>14.6</t>
  </si>
  <si>
    <t>19.2</t>
  </si>
  <si>
    <t>19.1</t>
  </si>
  <si>
    <t>Instalación de equipos</t>
  </si>
  <si>
    <t>*Actividad desarrollada por los profesionales a honorarios Esteban Micco &amp; Victor Rodriguez contemplados en la actividad 5, asesorados por el equipo consultor aportado por CEGA/UdeChile</t>
  </si>
  <si>
    <t>Arriendo Vehículo 6 días*1</t>
  </si>
  <si>
    <t>Arriendo Vehículo 5 días*1</t>
  </si>
  <si>
    <t>Viático por 3 días para dos personas.*1</t>
  </si>
  <si>
    <t>Pasajes Ida y vuelta para dos personas.*1</t>
  </si>
  <si>
    <t>Arriendo Vehículo 3 días*1</t>
  </si>
  <si>
    <t>Viaticos 3 dias*1</t>
  </si>
  <si>
    <t>Pasajes  2 personas *1</t>
  </si>
  <si>
    <t>Arriendo Vehículo 2 días*1</t>
  </si>
  <si>
    <t>*Actividad desarrollada por el profesional a honorarios Esteban Micco contemplados en la actividad 19, asesorados por el equipo consultor aportado por CEGA/UdeChile</t>
  </si>
  <si>
    <t>Viaticos por 3 dias para una personas*1</t>
  </si>
  <si>
    <t>Pasajes ida y vuelta para una personas*1</t>
  </si>
  <si>
    <t>Pasajes para dos personas*1</t>
  </si>
  <si>
    <t>Viaticos por 5 dias*1</t>
  </si>
  <si>
    <t>Pasajes ida y vuelta para dos personas*1</t>
  </si>
  <si>
    <t>viatico por 5 dias para dos personas*1</t>
  </si>
  <si>
    <t>Viatico por 2 dias para dos personas*1</t>
  </si>
  <si>
    <t>Viatico por 3 dias para dos personas*1</t>
  </si>
  <si>
    <t>Arduinos</t>
  </si>
  <si>
    <t>Pasajes ida y vuelta para tres personas*1</t>
  </si>
  <si>
    <t>Viatico por 2 dias para tres personas*1</t>
  </si>
  <si>
    <t>Viatico por 3 dias para tres personas*1</t>
  </si>
  <si>
    <t>*2 Costos unitarios de día víatico/persona 50.000</t>
  </si>
  <si>
    <t>*3 Costos unitarios de arriendo camioneta/día 70.000</t>
  </si>
  <si>
    <t>*4 Costos unitarios de pasajes/persona 100.000</t>
  </si>
  <si>
    <t>*1 Estos días de terreno no tienen fecha específica dentro de cada actividad, pero se deben realizar dentro del rango temporal definido</t>
  </si>
  <si>
    <t>*5 Costos unitarios de combustible/terreno 100.000</t>
  </si>
  <si>
    <t>Bencina terreno</t>
  </si>
  <si>
    <t>10.18</t>
  </si>
  <si>
    <t>11.5</t>
  </si>
  <si>
    <t>11.6</t>
  </si>
  <si>
    <t>11.7</t>
  </si>
  <si>
    <t>11.8</t>
  </si>
  <si>
    <t>11.9</t>
  </si>
  <si>
    <t>Arriendo Vehículo 4 días*1</t>
  </si>
  <si>
    <t>Nicolas Perez</t>
  </si>
  <si>
    <t>17.088.682-8</t>
  </si>
  <si>
    <t>A.b12</t>
  </si>
  <si>
    <t>A.b13</t>
  </si>
  <si>
    <t>Honorarios profesionales  Esteban Micco</t>
  </si>
  <si>
    <t>Honorarios profesionales  Victor Rodriguez</t>
  </si>
  <si>
    <t>Honorarios Profesionales Juan Alarcon</t>
  </si>
  <si>
    <t>Honorarios profesionales Juan Alarcon</t>
  </si>
  <si>
    <t>Honorarios profesionales  Juan Alarcón.</t>
  </si>
  <si>
    <t>Honorarios profesionales Victor Rodriguez</t>
  </si>
  <si>
    <t>Honorarios profesionales Esteban Micco</t>
  </si>
  <si>
    <t>Honorarios profesionales Juan Alarcón</t>
  </si>
  <si>
    <t>Primera Cuota</t>
  </si>
  <si>
    <t>Segunda Cuota</t>
  </si>
  <si>
    <t>Tercera Cuota</t>
  </si>
  <si>
    <t>OG</t>
  </si>
  <si>
    <t>Invernadero geotérmico para la producción ininterrumpida de tomates en la Región de Los Ríos.</t>
  </si>
  <si>
    <t>3.2</t>
  </si>
  <si>
    <t>Selección de agricultor INDAP idóneo para desarrollar el proyecto.</t>
  </si>
  <si>
    <t>Diseño y construcción de invernadero geotérmico.</t>
  </si>
  <si>
    <t>Identificar beneficios y barreras del sistema (aspectos económicos y sociales).</t>
  </si>
  <si>
    <t>Transferencia y Difusión: Transferir la tecnología a los beneficiarios directos e indirectos, y  difundir tanto los avances como las conclusiones del proyecto.</t>
  </si>
  <si>
    <t>Criterios  técnicos para seleccionar un agricultor.</t>
  </si>
  <si>
    <t>Mapa de candidatos en base a criterios técnicos.</t>
  </si>
  <si>
    <t>Selección de agricultor para el desarrollo del proyecto.</t>
  </si>
  <si>
    <t>Calcular la demanda energética .</t>
  </si>
  <si>
    <t>Diseño de invernadero geotérmico.</t>
  </si>
  <si>
    <t>Construcción de sistema geotérmico.</t>
  </si>
  <si>
    <t>Definir línea base: Monitorear y evaluar la producción del invernadero sin la tecnología.</t>
  </si>
  <si>
    <t>Monitorear un ciclos de cultivo con Bomba de calor Geotérmica.</t>
  </si>
  <si>
    <t>Analizar las variables que influyen en una mayor producción de tomates (temperatura promedio, variación de temperatura, humedad) y valorización económica de la tecnología geotérmica.</t>
  </si>
  <si>
    <t>Analizar barreras sociales de la tecnología.</t>
  </si>
  <si>
    <t>Transferir los objetivos de la iniciativa a realizar, su planificación e impacto socio económico. Convocar al menos 20 productores, miembros de CEGA y profesionales INDAP.</t>
  </si>
  <si>
    <t>Realizar trabajo en terreno, para cada generación de plantas. Transferir los avances logrados y los beneficios asociados a la nueva tecnología. Convocar a productores por día de campo.</t>
  </si>
  <si>
    <t>Nº de fugas térmicas reparadas</t>
  </si>
  <si>
    <t>N° de equipos geotérmicos adquiridos para el agricultor</t>
  </si>
  <si>
    <t>N° de sistemas geotérmicos instalados</t>
  </si>
  <si>
    <t>N° de sistemas geotérmicos funcionando correctamente</t>
  </si>
  <si>
    <t>n° de agricultores que cumplen los criterios/ n° de agricultores con invernaderos en la región</t>
  </si>
  <si>
    <t>Potencia eléctrica instalada</t>
  </si>
  <si>
    <t>Potencia eléctrica instalada / Potencia eléctrica requerida para funcionamiento de equipos geotérmicos</t>
  </si>
  <si>
    <t> n° de invernaderos monitoreados</t>
  </si>
  <si>
    <t>Implementar red de control y monitoreo en el invernadero (T°, humedad, etc.)</t>
  </si>
  <si>
    <t>$ pesos chilenos de ganancias / temporada de producción estival.</t>
  </si>
  <si>
    <t>Beneficio económico de la tecnología</t>
  </si>
  <si>
    <t>Ganancias anual en pesos por la producción con tecnología / Costo de implementación y mantención de tecnología</t>
  </si>
  <si>
    <t>n° de barreras sociales detectadas.</t>
  </si>
  <si>
    <t>n° de barreras sociales detectadas/ n° barreras totales (técnicas, económicas y sociales) analizadas</t>
  </si>
  <si>
    <t>Cantidad de agricultores; Cantidad de seminarios</t>
  </si>
  <si>
    <t>Construcción de invernadero geotérmico.</t>
  </si>
  <si>
    <t>*Lista de requisitos técnicos económicos que describa el perfil.</t>
  </si>
  <si>
    <t>*Matriz de decisión con todos los agricultores de la región que cumplen con los requisitos.</t>
  </si>
  <si>
    <t>*Explicación de elección en Informe_1: "Selección de agricultor" (en este se reportará la matriz de decisión, y la lista de requisitos).</t>
  </si>
  <si>
    <t>Sección en Informe_2 con imágenes térmicas del invernadero, y evaluación de puntos de fuga</t>
  </si>
  <si>
    <t>Sección en Informe_2: "Mejora de envolvente térmica"</t>
  </si>
  <si>
    <t>Sección en Informe_2: "Cálculo de demanda energética"</t>
  </si>
  <si>
    <t>Sección en Informe_2:  “Requisitos para la implementación del sistema” donde se explicitan los equipos necesarios (tanque de inercia, colectores, distribuidores, y bomba de calor)</t>
  </si>
  <si>
    <t>Sección en Informe_2: ”Reporte de sistema eléctrico”</t>
  </si>
  <si>
    <t>Sección en Informe_2: Reporte de prueba de bombeo</t>
  </si>
  <si>
    <t>Sección en Informe_2: Reporte construcción</t>
  </si>
  <si>
    <t>Entrega de Informe_2: “Diseño y construcción de invernadero geotérmico”</t>
  </si>
  <si>
    <t>Registro de la instalación detalle de los datos monitoreados en Informe_3</t>
  </si>
  <si>
    <t>Reporte de beneficios económicos en Informe_3</t>
  </si>
  <si>
    <t>Reporte de beneficios económicos Informe_3</t>
  </si>
  <si>
    <t>Cantidad de generaciones de plantas, y fotos de cada una de ellas</t>
  </si>
  <si>
    <t>Sección en Informe­_3:  “Análisis de producción dependiendo de las variables y sus beneficios económicos”</t>
  </si>
  <si>
    <t>Sección en Informe­_3,  con análisis de producción dependiendo de las variables</t>
  </si>
  <si>
    <t xml:space="preserve">1) Lista de asistencia
2) Encuesta post encuentro para medición de impacto de actividad
3) Registro mediante reporte y fotografía de realización de seminario
4) Nota de prensa en algún medio de comunicación masivo
</t>
  </si>
  <si>
    <t xml:space="preserve">1) Lista de asistencia
2) Encuesta post encuentro para medición de impacto de actividad
3) Registro mediante reporte y fotografía de realización de días de campo.
4) Nota de prensa en algún medio de comunicación masivo
</t>
  </si>
  <si>
    <t>2) Registro mediante reporte y fotografía de realización de seminario</t>
  </si>
  <si>
    <t xml:space="preserve">1) Lista de asistencia
2) Registro mediante reporte y fotografía de realización de seminario
3) Nota de prensa en algún medio de comunicación masivo
4) Video que resume actividad y los principales resultados del proyecto.
</t>
  </si>
  <si>
    <t xml:space="preserve">20%* (esto significa que en 5 años se cumple el retorno de la inversión, posterior a esto todo es ganancia) </t>
  </si>
  <si>
    <t>---------</t>
  </si>
  <si>
    <t>Existen agricultores en la región que cumplen con el perfil</t>
  </si>
  <si>
    <t>Existen fugas térmicas en el invernadero</t>
  </si>
  <si>
    <t>Existe una demanda energética asociada a cada estación del año.</t>
  </si>
  <si>
    <t>----------</t>
  </si>
  <si>
    <t>El sistema eléctrico no está adaptado para los requerimientos energéticos característicos de un sistema bomba de calor geotérmica.</t>
  </si>
  <si>
    <t xml:space="preserve">Existe un recurso hídrico subterráneo para uso NO consuntivo </t>
  </si>
  <si>
    <t xml:space="preserve">Existen empresas con la capacidad de venta e instalación de este tipo de sistemas </t>
  </si>
  <si>
    <t>Existe espacio y mano de obra necesaria.</t>
  </si>
  <si>
    <t>Existe capacidad de aumento de potencia/suministro eléctrico (de ser requerida)</t>
  </si>
  <si>
    <t>El sistema geotérmico estará funcionando dentro de un plazo de 5 meses desde su construcción.</t>
  </si>
  <si>
    <t>El agricultor produce algún tipo de producto durante invierno (con menor valor agregado)</t>
  </si>
  <si>
    <t>Espacio disponible para la producción de tomate</t>
  </si>
  <si>
    <t>Se producirá al menos una plantación de tomates exitosa que será vendida totalmente</t>
  </si>
  <si>
    <t>Los agricultores participarán de las actividades de difusión, y transferencia.</t>
  </si>
  <si>
    <t>14.044.822-2</t>
  </si>
  <si>
    <t>Viático  por 4 días para dos personas.*1</t>
  </si>
  <si>
    <t>Pasajes Ida y Vuelta para dos personas.*1</t>
  </si>
  <si>
    <t>Viáticos 3 dias para 1 persona.*1</t>
  </si>
  <si>
    <t>Pasajes ida y vuelta para 1 personas.*1</t>
  </si>
  <si>
    <t>Viaticos 5 dias para tres personas*1</t>
  </si>
  <si>
    <t>Pasajes Ida y Vuelta para 3 personas*1</t>
  </si>
  <si>
    <t>Viaticos 4 dias para 1 personas*1</t>
  </si>
  <si>
    <t>Pasajes 1 personas*1</t>
  </si>
  <si>
    <t xml:space="preserve">Articular Mesa de Trabajo entre el Gobierno Regional de Los Ríos, INDAP Región de Los Ríos y CEGA-Universidad de Chile para definir la matriz de decisión técnica/económica/social que definirá al beneficiario final. </t>
  </si>
  <si>
    <t>Levantar base de datos con agricultores o grupo de agricultores que concuerden con la matriz de decisión establecida.</t>
  </si>
  <si>
    <t>Elegir a través de la mesa de trabajo GORE-INDAP-CEGA el agricultor o grupo de agricultores INDAP que cumpla con los criterios establecidos en la matriz de decisión.</t>
  </si>
  <si>
    <t>Seminario de cierre de proyecto y entrega de Hoja de Ruta al Gobierno Regional de Los Ríos</t>
  </si>
  <si>
    <t>Diseñar y construir un mínimo prototipo viable de invernadero tecnificado (500-1000 m2) para producción de tomate (Solanum lycopersicum), con bomba de calor geotérmica en conjunto con INDAP de la Región de Los Ríos.</t>
  </si>
  <si>
    <t>Nombre Proyecto :</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</si>
</sst>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quot;$&quot;\ #,##0;[Red]\-&quot;$&quot;\ #,##0"/>
    <numFmt numFmtId="165" formatCode="_-* #,##0.00_-;\-* #,##0.00_-;_-* &quot;-&quot;??_-;_-@_-"/>
    <numFmt numFmtId="166" formatCode="_-* #,##0_-;\-* #,##0_-;_-* &quot;-&quot;??_-;_-@_-"/>
    <numFmt numFmtId="167" formatCode="0.0%"/>
    <numFmt numFmtId="168" formatCode="_-* #,##0.00000000_-;\-* #,##0.00000000_-;_-* &quot;-&quot;??_-;_-@_-"/>
    <numFmt numFmtId="169" formatCode="&quot;M$&quot;\ #,##0;\-#,##0"/>
    <numFmt numFmtId="170" formatCode="dd/mm/yy;@"/>
    <numFmt numFmtId="171" formatCode="#,##0.0"/>
    <numFmt numFmtId="172" formatCode="_-* #,##0.000_-;\-* #,##0.000_-;_-* &quot;-&quot;??_-;_-@_-"/>
    <numFmt numFmtId="173" formatCode="0.00000%"/>
  </numFmts>
  <fonts count="29" x14ac:knownFonts="1">
    <font>
      <sz val="11"/>
      <color theme="1"/>
      <name val="Calibri"/>
      <family val="2"/>
      <scheme val="minor"/>
    </font>
    <font>
      <b/>
      <sz val="9"/>
      <color indexed="81"/>
      <name val="Tahoma"/>
      <family val="2"/>
    </font>
    <font>
      <b/>
      <sz val="9"/>
      <color indexed="10"/>
      <name val="Tahoma"/>
      <family val="2"/>
    </font>
    <font>
      <sz val="9"/>
      <color indexed="81"/>
      <name val="Tahoma"/>
      <family val="2"/>
    </font>
    <font>
      <sz val="11"/>
      <color theme="1"/>
      <name val="Calibri"/>
      <family val="2"/>
      <scheme val="minor"/>
    </font>
    <font>
      <b/>
      <sz val="11"/>
      <color theme="1"/>
      <name val="Calibri"/>
      <family val="2"/>
      <scheme val="minor"/>
    </font>
    <font>
      <sz val="9"/>
      <color theme="1"/>
      <name val="Calibri"/>
      <family val="2"/>
      <scheme val="minor"/>
    </font>
    <font>
      <b/>
      <sz val="8"/>
      <color theme="1"/>
      <name val="Calibri"/>
      <family val="2"/>
      <scheme val="minor"/>
    </font>
    <font>
      <sz val="8"/>
      <color theme="1"/>
      <name val="Calibri"/>
      <family val="2"/>
      <scheme val="minor"/>
    </font>
    <font>
      <sz val="12"/>
      <color theme="1"/>
      <name val="Arial Narrow"/>
      <family val="2"/>
    </font>
    <font>
      <sz val="10"/>
      <color theme="1"/>
      <name val="Calibri"/>
      <family val="2"/>
      <scheme val="minor"/>
    </font>
    <font>
      <i/>
      <sz val="9"/>
      <color theme="1" tint="0.14999847407452621"/>
      <name val="Calibri"/>
      <family val="2"/>
      <scheme val="minor"/>
    </font>
    <font>
      <i/>
      <sz val="9"/>
      <color theme="0" tint="-0.34998626667073579"/>
      <name val="Calibri"/>
      <family val="2"/>
      <scheme val="minor"/>
    </font>
    <font>
      <b/>
      <i/>
      <sz val="9"/>
      <color theme="0" tint="-0.34998626667073579"/>
      <name val="Calibri"/>
      <family val="2"/>
      <scheme val="minor"/>
    </font>
    <font>
      <sz val="11"/>
      <color theme="0" tint="-0.499984740745262"/>
      <name val="Calibri"/>
      <family val="2"/>
      <scheme val="minor"/>
    </font>
    <font>
      <sz val="10"/>
      <color theme="0" tint="-0.499984740745262"/>
      <name val="Calibri"/>
      <family val="2"/>
      <scheme val="minor"/>
    </font>
    <font>
      <i/>
      <sz val="9"/>
      <color rgb="FFFF0000"/>
      <name val="Calibri"/>
      <family val="2"/>
      <scheme val="minor"/>
    </font>
    <font>
      <b/>
      <sz val="12"/>
      <color theme="1"/>
      <name val="Calibri"/>
      <family val="2"/>
      <scheme val="minor"/>
    </font>
    <font>
      <b/>
      <sz val="10"/>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b/>
      <u/>
      <sz val="16"/>
      <name val="Calibri"/>
      <family val="2"/>
      <scheme val="minor"/>
    </font>
    <font>
      <sz val="9"/>
      <color rgb="FF000000"/>
      <name val="Calibri"/>
      <family val="2"/>
      <scheme val="minor"/>
    </font>
    <font>
      <sz val="11"/>
      <color rgb="FF000000"/>
      <name val="Calibri"/>
      <family val="2"/>
      <scheme val="minor"/>
    </font>
    <font>
      <sz val="8"/>
      <name val="Calibri"/>
      <family val="2"/>
      <scheme val="minor"/>
    </font>
    <font>
      <sz val="11"/>
      <name val="Calibri"/>
      <family val="2"/>
      <scheme val="minor"/>
    </font>
    <font>
      <b/>
      <sz val="11"/>
      <color rgb="FF000000"/>
      <name val="Calibri"/>
      <family val="2"/>
      <scheme val="minor"/>
    </font>
    <font>
      <b/>
      <sz val="11"/>
      <name val="Calibri"/>
      <family val="2"/>
      <scheme val="minor"/>
    </font>
  </fonts>
  <fills count="22">
    <fill>
      <patternFill patternType="none"/>
    </fill>
    <fill>
      <patternFill patternType="gray125"/>
    </fill>
    <fill>
      <patternFill patternType="solid">
        <fgColor theme="0" tint="-0.249977111117893"/>
        <bgColor indexed="64"/>
      </patternFill>
    </fill>
    <fill>
      <patternFill patternType="solid">
        <fgColor theme="3" tint="0.59999389629810485"/>
        <bgColor indexed="64"/>
      </patternFill>
    </fill>
    <fill>
      <patternFill patternType="solid">
        <fgColor rgb="FF92D050"/>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rgb="FFFFFF00"/>
        <bgColor indexed="64"/>
      </patternFill>
    </fill>
    <fill>
      <patternFill patternType="solid">
        <fgColor theme="3" tint="0.79998168889431442"/>
        <bgColor indexed="64"/>
      </patternFill>
    </fill>
    <fill>
      <patternFill patternType="solid">
        <fgColor rgb="FF0070C0"/>
        <bgColor indexed="64"/>
      </patternFill>
    </fill>
    <fill>
      <patternFill patternType="solid">
        <fgColor theme="9" tint="-0.249977111117893"/>
        <bgColor indexed="64"/>
      </patternFill>
    </fill>
    <fill>
      <patternFill patternType="solid">
        <fgColor theme="0" tint="-4.9989318521683403E-2"/>
        <bgColor indexed="64"/>
      </patternFill>
    </fill>
    <fill>
      <patternFill patternType="solid">
        <fgColor theme="9"/>
        <bgColor indexed="64"/>
      </patternFill>
    </fill>
    <fill>
      <patternFill patternType="solid">
        <fgColor theme="6" tint="-0.249977111117893"/>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theme="2" tint="-0.499984740745262"/>
        <bgColor indexed="64"/>
      </patternFill>
    </fill>
    <fill>
      <patternFill patternType="solid">
        <fgColor theme="5" tint="0.59999389629810485"/>
        <bgColor indexed="64"/>
      </patternFill>
    </fill>
    <fill>
      <patternFill patternType="solid">
        <fgColor theme="2" tint="-0.249977111117893"/>
        <bgColor indexed="64"/>
      </patternFill>
    </fill>
    <fill>
      <patternFill patternType="solid">
        <fgColor rgb="FFF2F2F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249977111117893"/>
      </left>
      <right style="thin">
        <color theme="0" tint="-0.249977111117893"/>
      </right>
      <top/>
      <bottom/>
      <diagonal/>
    </border>
    <border>
      <left style="thin">
        <color indexed="64"/>
      </left>
      <right/>
      <top/>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s>
  <cellStyleXfs count="6">
    <xf numFmtId="0" fontId="0" fillId="0" borderId="0"/>
    <xf numFmtId="165" fontId="4" fillId="0" borderId="0" applyFont="0" applyFill="0" applyBorder="0" applyAlignment="0" applyProtection="0"/>
    <xf numFmtId="9" fontId="4" fillId="0" borderId="0" applyFont="0" applyFill="0" applyBorder="0" applyAlignment="0" applyProtection="0"/>
    <xf numFmtId="0" fontId="19" fillId="15" borderId="0" applyNumberFormat="0" applyBorder="0" applyAlignment="0" applyProtection="0"/>
    <xf numFmtId="0" fontId="20" fillId="16" borderId="0" applyNumberFormat="0" applyBorder="0" applyAlignment="0" applyProtection="0"/>
    <xf numFmtId="0" fontId="21" fillId="17" borderId="0" applyNumberFormat="0" applyBorder="0" applyAlignment="0" applyProtection="0"/>
  </cellStyleXfs>
  <cellXfs count="392">
    <xf numFmtId="0" fontId="0" fillId="0" borderId="0" xfId="0"/>
    <xf numFmtId="0" fontId="0" fillId="0" borderId="1" xfId="0" applyBorder="1"/>
    <xf numFmtId="0" fontId="0" fillId="2" borderId="1" xfId="0" applyFill="1" applyBorder="1" applyAlignment="1">
      <alignment horizontal="center" vertical="center" wrapText="1"/>
    </xf>
    <xf numFmtId="166" fontId="0" fillId="0" borderId="1" xfId="0" applyNumberFormat="1" applyBorder="1"/>
    <xf numFmtId="167" fontId="4" fillId="0" borderId="1" xfId="2" applyNumberFormat="1" applyFont="1" applyBorder="1"/>
    <xf numFmtId="0" fontId="6" fillId="0" borderId="0" xfId="0" applyFont="1"/>
    <xf numFmtId="0" fontId="0" fillId="0" borderId="0" xfId="0" applyFont="1"/>
    <xf numFmtId="167" fontId="6" fillId="7" borderId="1" xfId="2" applyNumberFormat="1" applyFont="1" applyFill="1" applyBorder="1"/>
    <xf numFmtId="167" fontId="0" fillId="0" borderId="1" xfId="0" applyNumberFormat="1" applyBorder="1"/>
    <xf numFmtId="0" fontId="9" fillId="0" borderId="0" xfId="0" applyFont="1" applyAlignment="1">
      <alignment horizontal="justify" vertical="center"/>
    </xf>
    <xf numFmtId="0" fontId="10" fillId="0" borderId="1" xfId="0" applyFont="1" applyBorder="1"/>
    <xf numFmtId="166" fontId="10" fillId="0" borderId="1" xfId="1" applyNumberFormat="1" applyFont="1" applyBorder="1"/>
    <xf numFmtId="0" fontId="10" fillId="0" borderId="0" xfId="0" applyFont="1"/>
    <xf numFmtId="166" fontId="10" fillId="0" borderId="1" xfId="0" applyNumberFormat="1" applyFont="1" applyBorder="1"/>
    <xf numFmtId="167" fontId="10" fillId="0" borderId="1" xfId="0" applyNumberFormat="1" applyFont="1" applyBorder="1"/>
    <xf numFmtId="167" fontId="10" fillId="0" borderId="1" xfId="2" applyNumberFormat="1" applyFont="1" applyBorder="1"/>
    <xf numFmtId="0" fontId="0" fillId="0" borderId="0" xfId="0" applyAlignment="1">
      <alignment horizontal="right"/>
    </xf>
    <xf numFmtId="0" fontId="8" fillId="0" borderId="0" xfId="0" applyFont="1"/>
    <xf numFmtId="0" fontId="5" fillId="0" borderId="0" xfId="0" applyFont="1"/>
    <xf numFmtId="0" fontId="0" fillId="0" borderId="0" xfId="0" applyBorder="1" applyAlignment="1">
      <alignment horizontal="center"/>
    </xf>
    <xf numFmtId="14" fontId="0" fillId="0" borderId="1" xfId="0" applyNumberFormat="1" applyBorder="1"/>
    <xf numFmtId="0" fontId="0" fillId="8" borderId="1" xfId="0" applyFill="1" applyBorder="1" applyAlignment="1">
      <alignment horizontal="center" vertical="center" wrapText="1"/>
    </xf>
    <xf numFmtId="0" fontId="8" fillId="0" borderId="1" xfId="0" applyFont="1" applyBorder="1"/>
    <xf numFmtId="0" fontId="0" fillId="0" borderId="0" xfId="0" applyBorder="1"/>
    <xf numFmtId="166" fontId="10" fillId="0" borderId="0" xfId="1" applyNumberFormat="1" applyFont="1" applyBorder="1"/>
    <xf numFmtId="0" fontId="8" fillId="0" borderId="0" xfId="0" applyFont="1" applyBorder="1"/>
    <xf numFmtId="0" fontId="0" fillId="0" borderId="0" xfId="0" applyAlignment="1">
      <alignment vertical="center" wrapText="1"/>
    </xf>
    <xf numFmtId="0" fontId="0" fillId="0" borderId="0" xfId="0" applyAlignment="1">
      <alignment vertical="center"/>
    </xf>
    <xf numFmtId="166" fontId="4" fillId="0" borderId="0" xfId="1" applyNumberFormat="1" applyFont="1" applyBorder="1"/>
    <xf numFmtId="0" fontId="8" fillId="0" borderId="0" xfId="0" applyFont="1" applyAlignment="1">
      <alignment vertical="top"/>
    </xf>
    <xf numFmtId="0" fontId="6" fillId="0" borderId="0" xfId="0" applyFont="1" applyBorder="1" applyAlignment="1">
      <alignment horizontal="center"/>
    </xf>
    <xf numFmtId="0" fontId="6" fillId="0" borderId="0" xfId="0" applyFont="1" applyBorder="1"/>
    <xf numFmtId="0" fontId="0" fillId="0" borderId="0" xfId="0" applyAlignment="1">
      <alignment horizontal="center"/>
    </xf>
    <xf numFmtId="168" fontId="6" fillId="0" borderId="0" xfId="0" applyNumberFormat="1" applyFont="1"/>
    <xf numFmtId="0" fontId="5" fillId="0" borderId="1" xfId="0" applyFont="1" applyBorder="1" applyAlignment="1">
      <alignment horizontal="center"/>
    </xf>
    <xf numFmtId="9" fontId="4" fillId="0" borderId="1" xfId="2" applyFont="1" applyBorder="1"/>
    <xf numFmtId="9" fontId="4" fillId="0" borderId="0" xfId="2" applyFont="1"/>
    <xf numFmtId="166" fontId="11" fillId="0" borderId="1" xfId="1" applyNumberFormat="1" applyFont="1" applyBorder="1"/>
    <xf numFmtId="166" fontId="11" fillId="0" borderId="0" xfId="1" applyNumberFormat="1" applyFont="1"/>
    <xf numFmtId="0" fontId="10" fillId="8" borderId="1" xfId="0" applyFont="1" applyFill="1" applyBorder="1" applyAlignment="1">
      <alignment horizontal="center" vertical="center" wrapText="1"/>
    </xf>
    <xf numFmtId="0" fontId="10" fillId="7"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169" fontId="5" fillId="7" borderId="1" xfId="0" applyNumberFormat="1" applyFont="1" applyFill="1" applyBorder="1"/>
    <xf numFmtId="0" fontId="8" fillId="0" borderId="1" xfId="0" applyFont="1" applyBorder="1" applyAlignment="1">
      <alignment vertical="top" wrapText="1"/>
    </xf>
    <xf numFmtId="0" fontId="8" fillId="0" borderId="1" xfId="0" applyFont="1" applyBorder="1" applyAlignment="1">
      <alignment horizontal="left" vertical="top" wrapText="1"/>
    </xf>
    <xf numFmtId="0" fontId="0" fillId="0" borderId="0" xfId="0" applyFill="1" applyBorder="1" applyAlignment="1">
      <alignment horizontal="right"/>
    </xf>
    <xf numFmtId="0" fontId="12" fillId="0" borderId="12" xfId="0" applyFont="1" applyBorder="1" applyAlignment="1">
      <alignment horizontal="center"/>
    </xf>
    <xf numFmtId="0" fontId="12" fillId="0" borderId="13" xfId="0" applyFont="1" applyBorder="1" applyAlignment="1">
      <alignment horizontal="center"/>
    </xf>
    <xf numFmtId="166" fontId="12" fillId="0" borderId="12" xfId="0" applyNumberFormat="1" applyFont="1" applyBorder="1" applyAlignment="1">
      <alignment horizontal="center"/>
    </xf>
    <xf numFmtId="0" fontId="6" fillId="0" borderId="2" xfId="0" applyFont="1" applyBorder="1" applyAlignment="1">
      <alignment horizontal="center" vertical="top" wrapText="1"/>
    </xf>
    <xf numFmtId="0" fontId="6" fillId="0" borderId="1" xfId="0" applyFont="1" applyBorder="1" applyAlignment="1">
      <alignment horizontal="center" vertical="center" wrapText="1"/>
    </xf>
    <xf numFmtId="0" fontId="6" fillId="0" borderId="1" xfId="0" applyFont="1" applyBorder="1" applyAlignment="1">
      <alignment horizontal="center" vertical="top"/>
    </xf>
    <xf numFmtId="0" fontId="6" fillId="0" borderId="2" xfId="0" applyFont="1" applyBorder="1" applyAlignment="1">
      <alignment vertical="top"/>
    </xf>
    <xf numFmtId="166" fontId="12" fillId="0" borderId="13" xfId="1" applyNumberFormat="1" applyFont="1" applyBorder="1" applyAlignment="1">
      <alignment horizontal="center"/>
    </xf>
    <xf numFmtId="0" fontId="13" fillId="0" borderId="12" xfId="0" applyFont="1" applyBorder="1" applyAlignment="1">
      <alignment horizontal="center"/>
    </xf>
    <xf numFmtId="166" fontId="12" fillId="0" borderId="13" xfId="0" applyNumberFormat="1" applyFont="1" applyBorder="1" applyAlignment="1">
      <alignment horizontal="center"/>
    </xf>
    <xf numFmtId="166" fontId="13" fillId="0" borderId="13" xfId="0" applyNumberFormat="1" applyFont="1" applyBorder="1" applyAlignment="1">
      <alignment horizontal="center"/>
    </xf>
    <xf numFmtId="166" fontId="11" fillId="0" borderId="14" xfId="1" applyNumberFormat="1" applyFont="1" applyBorder="1"/>
    <xf numFmtId="166" fontId="14" fillId="0" borderId="0" xfId="0" applyNumberFormat="1" applyFont="1"/>
    <xf numFmtId="0" fontId="14" fillId="0" borderId="0" xfId="0" applyFont="1"/>
    <xf numFmtId="0" fontId="15" fillId="8" borderId="1" xfId="0" applyFont="1" applyFill="1" applyBorder="1" applyAlignment="1">
      <alignment horizontal="center" vertical="center" wrapText="1"/>
    </xf>
    <xf numFmtId="166" fontId="14" fillId="0" borderId="1" xfId="0" applyNumberFormat="1" applyFont="1" applyBorder="1"/>
    <xf numFmtId="166" fontId="16" fillId="0" borderId="12" xfId="0" applyNumberFormat="1" applyFont="1" applyBorder="1" applyAlignment="1">
      <alignment horizontal="left"/>
    </xf>
    <xf numFmtId="0" fontId="5" fillId="0" borderId="0" xfId="0" applyFont="1" applyAlignment="1"/>
    <xf numFmtId="166" fontId="6" fillId="0" borderId="6" xfId="1" applyNumberFormat="1" applyFont="1" applyBorder="1"/>
    <xf numFmtId="166" fontId="4" fillId="0" borderId="1" xfId="1" applyNumberFormat="1" applyFont="1" applyBorder="1"/>
    <xf numFmtId="0" fontId="10" fillId="0" borderId="0" xfId="0" applyFont="1" applyBorder="1"/>
    <xf numFmtId="0" fontId="10" fillId="0" borderId="0" xfId="0" applyFont="1" applyBorder="1" applyAlignment="1">
      <alignment horizontal="center"/>
    </xf>
    <xf numFmtId="0" fontId="10" fillId="0" borderId="1" xfId="0" applyFont="1" applyFill="1" applyBorder="1"/>
    <xf numFmtId="0" fontId="10" fillId="0" borderId="1" xfId="0" applyFont="1" applyFill="1" applyBorder="1" applyAlignment="1">
      <alignment horizontal="center"/>
    </xf>
    <xf numFmtId="166" fontId="4" fillId="0" borderId="1" xfId="1" applyNumberFormat="1" applyFont="1" applyBorder="1" applyAlignment="1">
      <alignment horizontal="center" vertical="center"/>
    </xf>
    <xf numFmtId="0" fontId="8" fillId="0" borderId="1" xfId="0" applyFont="1" applyBorder="1" applyAlignment="1">
      <alignment horizontal="left" vertical="center" wrapText="1"/>
    </xf>
    <xf numFmtId="0" fontId="0" fillId="0" borderId="0" xfId="0" applyFont="1" applyAlignment="1">
      <alignment horizontal="right"/>
    </xf>
    <xf numFmtId="0" fontId="0" fillId="0" borderId="0" xfId="0" applyFont="1" applyBorder="1" applyAlignment="1">
      <alignment horizontal="center"/>
    </xf>
    <xf numFmtId="0" fontId="8" fillId="0" borderId="1" xfId="0" applyFont="1" applyBorder="1" applyAlignment="1">
      <alignment vertical="center" wrapText="1"/>
    </xf>
    <xf numFmtId="14" fontId="8" fillId="0" borderId="1" xfId="0" applyNumberFormat="1" applyFont="1" applyBorder="1" applyAlignment="1">
      <alignment vertical="center" wrapText="1"/>
    </xf>
    <xf numFmtId="0" fontId="8" fillId="0" borderId="1" xfId="0" applyFont="1" applyBorder="1" applyAlignment="1">
      <alignment horizontal="center" vertical="center" wrapText="1"/>
    </xf>
    <xf numFmtId="0" fontId="10" fillId="12" borderId="1" xfId="0" applyFont="1" applyFill="1" applyBorder="1" applyAlignment="1">
      <alignment horizontal="center"/>
    </xf>
    <xf numFmtId="166" fontId="10" fillId="0" borderId="1" xfId="1" applyNumberFormat="1" applyFont="1" applyFill="1" applyBorder="1" applyAlignment="1">
      <alignment horizontal="center"/>
    </xf>
    <xf numFmtId="171" fontId="10" fillId="0" borderId="1" xfId="1" applyNumberFormat="1" applyFont="1" applyFill="1" applyBorder="1" applyAlignment="1">
      <alignment horizontal="center"/>
    </xf>
    <xf numFmtId="3" fontId="10" fillId="0" borderId="1" xfId="1" applyNumberFormat="1" applyFont="1" applyFill="1" applyBorder="1" applyAlignment="1">
      <alignment horizontal="center"/>
    </xf>
    <xf numFmtId="166" fontId="10" fillId="0" borderId="1" xfId="1" applyNumberFormat="1" applyFont="1" applyBorder="1" applyAlignment="1">
      <alignment horizontal="center"/>
    </xf>
    <xf numFmtId="0" fontId="0" fillId="0" borderId="0" xfId="0" applyFont="1" applyAlignment="1">
      <alignment horizontal="center"/>
    </xf>
    <xf numFmtId="0" fontId="6" fillId="0" borderId="2" xfId="0" applyFont="1" applyBorder="1" applyAlignment="1">
      <alignment horizontal="center" vertical="top"/>
    </xf>
    <xf numFmtId="0" fontId="5" fillId="0" borderId="0" xfId="0" applyFont="1" applyAlignment="1">
      <alignment horizontal="right"/>
    </xf>
    <xf numFmtId="0" fontId="5" fillId="0" borderId="0" xfId="0" applyFont="1" applyAlignment="1">
      <alignment horizontal="left"/>
    </xf>
    <xf numFmtId="0" fontId="5" fillId="0" borderId="0" xfId="0" applyFont="1" applyAlignment="1">
      <alignment horizontal="right" vertical="center"/>
    </xf>
    <xf numFmtId="0" fontId="7" fillId="0" borderId="0" xfId="0" applyFont="1" applyAlignment="1">
      <alignment horizontal="right"/>
    </xf>
    <xf numFmtId="166" fontId="4" fillId="0" borderId="1" xfId="1" applyNumberFormat="1" applyFont="1" applyBorder="1" applyAlignment="1">
      <alignment horizontal="center"/>
    </xf>
    <xf numFmtId="166" fontId="4" fillId="0" borderId="1" xfId="1" applyNumberFormat="1" applyFont="1" applyBorder="1" applyAlignment="1">
      <alignment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14" fontId="0" fillId="0" borderId="1" xfId="0" applyNumberFormat="1" applyBorder="1" applyAlignment="1">
      <alignment horizontal="center" vertical="center"/>
    </xf>
    <xf numFmtId="14" fontId="0" fillId="0" borderId="1" xfId="0" applyNumberFormat="1" applyFont="1" applyBorder="1" applyAlignment="1">
      <alignment horizontal="center" vertical="center" wrapText="1"/>
    </xf>
    <xf numFmtId="14" fontId="0" fillId="0" borderId="1" xfId="0" applyNumberFormat="1" applyBorder="1" applyAlignment="1">
      <alignment horizontal="center"/>
    </xf>
    <xf numFmtId="0" fontId="5" fillId="0" borderId="0" xfId="0" applyFont="1" applyFill="1" applyBorder="1" applyAlignment="1">
      <alignment horizontal="center" vertical="center" wrapText="1"/>
    </xf>
    <xf numFmtId="166" fontId="0" fillId="0" borderId="1" xfId="0" applyNumberFormat="1" applyBorder="1" applyAlignment="1">
      <alignment vertical="center"/>
    </xf>
    <xf numFmtId="9" fontId="4" fillId="0" borderId="1" xfId="2" applyFont="1" applyBorder="1" applyAlignment="1">
      <alignment vertical="center"/>
    </xf>
    <xf numFmtId="0" fontId="0" fillId="0" borderId="1" xfId="0" applyFill="1" applyBorder="1" applyAlignment="1">
      <alignment horizontal="center" vertical="center" wrapText="1"/>
    </xf>
    <xf numFmtId="0" fontId="10" fillId="0" borderId="1" xfId="0" applyFont="1" applyFill="1" applyBorder="1" applyAlignment="1">
      <alignment horizontal="center" vertical="center" wrapText="1"/>
    </xf>
    <xf numFmtId="14" fontId="0" fillId="0" borderId="1" xfId="0" applyNumberFormat="1" applyBorder="1" applyAlignment="1">
      <alignment vertical="center"/>
    </xf>
    <xf numFmtId="14" fontId="0" fillId="0" borderId="1" xfId="0" applyNumberFormat="1" applyFill="1" applyBorder="1" applyAlignment="1">
      <alignment horizontal="center" vertical="center" wrapText="1"/>
    </xf>
    <xf numFmtId="166" fontId="0" fillId="0" borderId="1" xfId="1" applyNumberFormat="1" applyFont="1" applyBorder="1" applyAlignment="1">
      <alignment horizontal="center" vertical="center"/>
    </xf>
    <xf numFmtId="0" fontId="0" fillId="0" borderId="0" xfId="0" applyAlignment="1">
      <alignment wrapText="1"/>
    </xf>
    <xf numFmtId="0" fontId="0" fillId="0" borderId="1" xfId="0" applyBorder="1" applyAlignment="1">
      <alignment horizontal="left"/>
    </xf>
    <xf numFmtId="0" fontId="0" fillId="0" borderId="1" xfId="0" applyBorder="1" applyAlignment="1">
      <alignment horizontal="center"/>
    </xf>
    <xf numFmtId="0" fontId="0" fillId="0" borderId="0" xfId="0" applyAlignment="1">
      <alignment horizontal="center" vertical="center"/>
    </xf>
    <xf numFmtId="0" fontId="8" fillId="0" borderId="1" xfId="0" applyFont="1" applyBorder="1" applyAlignment="1">
      <alignment wrapText="1"/>
    </xf>
    <xf numFmtId="0" fontId="0" fillId="0" borderId="0" xfId="0" applyFont="1" applyBorder="1" applyAlignment="1">
      <alignment horizontal="center" vertical="center"/>
    </xf>
    <xf numFmtId="166" fontId="8" fillId="0" borderId="1" xfId="1" applyNumberFormat="1" applyFont="1" applyBorder="1" applyAlignment="1">
      <alignment horizontal="center" vertical="center" wrapText="1"/>
    </xf>
    <xf numFmtId="0" fontId="0" fillId="0" borderId="0" xfId="0" applyFont="1" applyAlignment="1">
      <alignment horizontal="center" vertical="center"/>
    </xf>
    <xf numFmtId="0" fontId="5" fillId="8" borderId="1" xfId="0" applyFont="1" applyFill="1" applyBorder="1" applyAlignment="1">
      <alignment horizontal="center" vertical="center" wrapText="1"/>
    </xf>
    <xf numFmtId="0" fontId="18" fillId="8" borderId="1" xfId="0" applyFont="1" applyFill="1" applyBorder="1" applyAlignment="1">
      <alignment horizontal="center" vertical="center" wrapText="1"/>
    </xf>
    <xf numFmtId="0" fontId="0" fillId="0" borderId="1" xfId="0" applyBorder="1" applyAlignment="1">
      <alignment horizontal="left"/>
    </xf>
    <xf numFmtId="0" fontId="0" fillId="0" borderId="1" xfId="0" applyBorder="1" applyAlignment="1">
      <alignment horizontal="center" wrapText="1"/>
    </xf>
    <xf numFmtId="166" fontId="0" fillId="0" borderId="2" xfId="0" applyNumberFormat="1" applyBorder="1"/>
    <xf numFmtId="0" fontId="5" fillId="0" borderId="1" xfId="0" applyFont="1" applyFill="1" applyBorder="1" applyAlignment="1">
      <alignment horizontal="center" vertical="center" wrapText="1"/>
    </xf>
    <xf numFmtId="166" fontId="4" fillId="0" borderId="1" xfId="1" applyNumberFormat="1" applyFont="1" applyFill="1" applyBorder="1" applyAlignment="1">
      <alignment vertical="center"/>
    </xf>
    <xf numFmtId="0" fontId="10" fillId="0" borderId="0" xfId="0" applyFont="1" applyFill="1"/>
    <xf numFmtId="0" fontId="0" fillId="0" borderId="1" xfId="0" applyFill="1" applyBorder="1" applyAlignment="1">
      <alignment horizontal="left" vertical="center" wrapText="1"/>
    </xf>
    <xf numFmtId="166" fontId="10" fillId="0" borderId="1" xfId="0" applyNumberFormat="1" applyFont="1" applyFill="1" applyBorder="1" applyAlignment="1">
      <alignment horizontal="center" vertical="center" wrapText="1"/>
    </xf>
    <xf numFmtId="0" fontId="10" fillId="14"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19" fillId="15" borderId="0" xfId="3"/>
    <xf numFmtId="0" fontId="20" fillId="16" borderId="0" xfId="4"/>
    <xf numFmtId="0" fontId="0" fillId="0" borderId="1" xfId="0" applyBorder="1" applyAlignment="1">
      <alignment wrapText="1"/>
    </xf>
    <xf numFmtId="0" fontId="21" fillId="17" borderId="0" xfId="5"/>
    <xf numFmtId="0" fontId="0" fillId="0" borderId="7" xfId="0" applyBorder="1" applyAlignment="1">
      <alignment horizontal="left"/>
    </xf>
    <xf numFmtId="0" fontId="0" fillId="0" borderId="3" xfId="0" applyBorder="1" applyAlignment="1">
      <alignment horizontal="center" vertical="center" wrapText="1"/>
    </xf>
    <xf numFmtId="165" fontId="10" fillId="0" borderId="1" xfId="0" applyNumberFormat="1" applyFont="1" applyBorder="1"/>
    <xf numFmtId="172" fontId="10" fillId="0" borderId="1" xfId="0" applyNumberFormat="1" applyFont="1" applyBorder="1"/>
    <xf numFmtId="14" fontId="0" fillId="0" borderId="1" xfId="0" applyNumberFormat="1" applyFont="1" applyBorder="1" applyAlignment="1">
      <alignment vertical="center" wrapText="1"/>
    </xf>
    <xf numFmtId="0" fontId="0" fillId="0" borderId="1" xfId="0" applyBorder="1" applyAlignment="1">
      <alignment vertical="center" wrapText="1"/>
    </xf>
    <xf numFmtId="166" fontId="5" fillId="0" borderId="1" xfId="1" applyNumberFormat="1" applyFont="1" applyBorder="1" applyAlignment="1">
      <alignment horizontal="center"/>
    </xf>
    <xf numFmtId="166" fontId="5" fillId="0" borderId="1" xfId="1" applyNumberFormat="1" applyFont="1" applyBorder="1" applyAlignment="1">
      <alignment horizontal="center" wrapText="1"/>
    </xf>
    <xf numFmtId="166" fontId="5" fillId="0" borderId="1" xfId="1" applyNumberFormat="1" applyFont="1" applyBorder="1"/>
    <xf numFmtId="0" fontId="23" fillId="0" borderId="0" xfId="0" applyFont="1" applyAlignment="1">
      <alignment horizontal="center" vertical="center"/>
    </xf>
    <xf numFmtId="9" fontId="24" fillId="21" borderId="17" xfId="0" applyNumberFormat="1" applyFont="1" applyFill="1" applyBorder="1" applyAlignment="1">
      <alignment horizontal="center" vertical="center" wrapText="1"/>
    </xf>
    <xf numFmtId="0" fontId="24" fillId="21" borderId="17" xfId="0" applyFont="1" applyFill="1" applyBorder="1" applyAlignment="1">
      <alignment horizontal="center" vertical="center" wrapText="1"/>
    </xf>
    <xf numFmtId="0" fontId="5" fillId="0" borderId="8" xfId="0" applyFont="1" applyBorder="1" applyAlignment="1">
      <alignment horizontal="center" vertical="center" wrapText="1"/>
    </xf>
    <xf numFmtId="0" fontId="0" fillId="0" borderId="8" xfId="0" applyBorder="1" applyAlignment="1">
      <alignment horizontal="center" vertical="center" wrapText="1"/>
    </xf>
    <xf numFmtId="0" fontId="0" fillId="0" borderId="0" xfId="0" applyBorder="1" applyAlignment="1">
      <alignment horizontal="center" vertical="center" wrapText="1"/>
    </xf>
    <xf numFmtId="0" fontId="6" fillId="0" borderId="0" xfId="0" applyFont="1" applyBorder="1" applyAlignment="1">
      <alignment horizontal="center" vertical="center"/>
    </xf>
    <xf numFmtId="0" fontId="5" fillId="0" borderId="3" xfId="0" applyFont="1" applyBorder="1" applyAlignment="1">
      <alignment horizontal="center" vertical="center" wrapText="1"/>
    </xf>
    <xf numFmtId="0" fontId="0" fillId="0" borderId="0" xfId="0" applyFill="1" applyBorder="1" applyAlignment="1">
      <alignment horizontal="center" vertical="center" wrapText="1"/>
    </xf>
    <xf numFmtId="0" fontId="5" fillId="0" borderId="0" xfId="0" applyFont="1" applyBorder="1" applyAlignment="1">
      <alignment horizontal="center" vertical="center"/>
    </xf>
    <xf numFmtId="0" fontId="0" fillId="0" borderId="0" xfId="0" applyBorder="1" applyAlignment="1">
      <alignment horizontal="center" vertical="center"/>
    </xf>
    <xf numFmtId="14" fontId="0" fillId="0" borderId="0" xfId="0" applyNumberFormat="1" applyFill="1" applyBorder="1" applyAlignment="1">
      <alignment horizontal="center" vertical="center" wrapText="1"/>
    </xf>
    <xf numFmtId="166" fontId="4" fillId="0" borderId="0" xfId="1" applyNumberFormat="1" applyFont="1" applyBorder="1" applyAlignment="1">
      <alignment horizontal="right" vertical="center"/>
    </xf>
    <xf numFmtId="166" fontId="4" fillId="0" borderId="0" xfId="1" applyNumberFormat="1" applyFont="1" applyBorder="1" applyAlignment="1">
      <alignment vertical="center"/>
    </xf>
    <xf numFmtId="166" fontId="4" fillId="0" borderId="2" xfId="1" applyNumberFormat="1" applyFont="1" applyBorder="1" applyAlignment="1">
      <alignment horizontal="center" vertical="center"/>
    </xf>
    <xf numFmtId="0" fontId="18" fillId="7" borderId="1" xfId="0" applyFont="1" applyFill="1" applyBorder="1" applyAlignment="1">
      <alignment horizontal="center" vertical="center" wrapText="1"/>
    </xf>
    <xf numFmtId="166" fontId="0" fillId="7" borderId="1" xfId="0" applyNumberFormat="1" applyFill="1" applyBorder="1"/>
    <xf numFmtId="0" fontId="25" fillId="0" borderId="1" xfId="0" applyFont="1" applyBorder="1" applyAlignment="1">
      <alignment horizontal="center" vertical="center" wrapText="1"/>
    </xf>
    <xf numFmtId="0" fontId="25" fillId="0" borderId="1" xfId="0" applyFont="1" applyBorder="1" applyAlignment="1">
      <alignment horizontal="left" vertical="top" wrapText="1"/>
    </xf>
    <xf numFmtId="166" fontId="26" fillId="0" borderId="1" xfId="1" applyNumberFormat="1" applyFont="1" applyBorder="1" applyAlignment="1">
      <alignment horizontal="center" vertical="center"/>
    </xf>
    <xf numFmtId="0" fontId="0" fillId="7" borderId="1" xfId="0" applyFill="1" applyBorder="1"/>
    <xf numFmtId="0" fontId="25" fillId="7" borderId="1" xfId="0" applyFont="1" applyFill="1" applyBorder="1" applyAlignment="1">
      <alignment horizontal="center" vertical="center" wrapText="1"/>
    </xf>
    <xf numFmtId="0" fontId="25" fillId="7" borderId="1" xfId="0" applyFont="1" applyFill="1" applyBorder="1" applyAlignment="1">
      <alignment horizontal="left" vertical="top" wrapText="1"/>
    </xf>
    <xf numFmtId="166" fontId="26" fillId="7" borderId="1" xfId="1" applyNumberFormat="1" applyFont="1" applyFill="1" applyBorder="1" applyAlignment="1">
      <alignment horizontal="center" vertical="center"/>
    </xf>
    <xf numFmtId="166" fontId="4" fillId="7" borderId="1" xfId="1" applyNumberFormat="1" applyFont="1" applyFill="1" applyBorder="1" applyAlignment="1">
      <alignment horizontal="center" vertical="center"/>
    </xf>
    <xf numFmtId="0" fontId="8" fillId="7" borderId="1" xfId="0" applyFont="1" applyFill="1" applyBorder="1" applyAlignment="1">
      <alignment horizontal="center" vertical="center" wrapText="1"/>
    </xf>
    <xf numFmtId="166" fontId="4" fillId="7" borderId="1" xfId="1" applyNumberFormat="1" applyFont="1" applyFill="1" applyBorder="1" applyAlignment="1">
      <alignment vertical="center"/>
    </xf>
    <xf numFmtId="0" fontId="5" fillId="0" borderId="7" xfId="0" applyFont="1" applyBorder="1" applyAlignment="1">
      <alignment horizontal="left" vertical="center"/>
    </xf>
    <xf numFmtId="0" fontId="10" fillId="0" borderId="1" xfId="0" applyFont="1" applyBorder="1" applyAlignment="1">
      <alignment horizontal="center" vertical="center" wrapText="1"/>
    </xf>
    <xf numFmtId="0" fontId="0" fillId="2" borderId="1" xfId="0" applyFont="1" applyFill="1" applyBorder="1" applyAlignment="1">
      <alignment horizontal="center" vertical="center" wrapText="1"/>
    </xf>
    <xf numFmtId="0" fontId="0" fillId="8" borderId="1" xfId="0" applyFont="1" applyFill="1" applyBorder="1" applyAlignment="1">
      <alignment horizontal="center" vertical="center" wrapText="1"/>
    </xf>
    <xf numFmtId="0" fontId="0" fillId="11" borderId="4"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11" borderId="2" xfId="0" applyFont="1" applyFill="1" applyBorder="1" applyAlignment="1">
      <alignment horizontal="center" vertical="center" wrapText="1"/>
    </xf>
    <xf numFmtId="0" fontId="0" fillId="21" borderId="17" xfId="0" applyFont="1" applyFill="1" applyBorder="1" applyAlignment="1">
      <alignment horizontal="center" vertical="center" wrapText="1"/>
    </xf>
    <xf numFmtId="0" fontId="0" fillId="0" borderId="2" xfId="0" applyFont="1" applyBorder="1" applyAlignment="1">
      <alignment horizontal="center" vertical="center" wrapText="1"/>
    </xf>
    <xf numFmtId="0" fontId="0" fillId="7" borderId="2" xfId="0" applyFont="1" applyFill="1" applyBorder="1" applyAlignment="1">
      <alignment horizontal="center" vertical="center" wrapText="1"/>
    </xf>
    <xf numFmtId="9" fontId="24" fillId="0" borderId="17" xfId="0" applyNumberFormat="1" applyFont="1" applyBorder="1" applyAlignment="1">
      <alignment horizontal="center" vertical="center" wrapText="1"/>
    </xf>
    <xf numFmtId="0" fontId="24" fillId="0" borderId="17" xfId="0" applyFont="1" applyBorder="1" applyAlignment="1">
      <alignment horizontal="center" vertical="center" wrapText="1"/>
    </xf>
    <xf numFmtId="0" fontId="24" fillId="0" borderId="0" xfId="0" applyFont="1" applyAlignment="1">
      <alignment horizontal="center" vertical="center" wrapText="1"/>
    </xf>
    <xf numFmtId="0" fontId="0" fillId="0" borderId="1" xfId="0" applyFont="1" applyBorder="1" applyAlignment="1">
      <alignment horizontal="center" vertical="center" wrapText="1"/>
    </xf>
    <xf numFmtId="0" fontId="0" fillId="0" borderId="9" xfId="0" applyFont="1" applyBorder="1" applyAlignment="1">
      <alignment horizontal="center" vertical="center"/>
    </xf>
    <xf numFmtId="0" fontId="24" fillId="0" borderId="18" xfId="0" applyFont="1" applyBorder="1" applyAlignment="1">
      <alignment horizontal="center" vertical="center" wrapText="1"/>
    </xf>
    <xf numFmtId="0" fontId="24" fillId="0" borderId="1" xfId="0" applyFont="1" applyBorder="1" applyAlignment="1">
      <alignment horizontal="center" vertical="center" wrapText="1"/>
    </xf>
    <xf numFmtId="0" fontId="0" fillId="7" borderId="1" xfId="0" applyFont="1" applyFill="1" applyBorder="1" applyAlignment="1">
      <alignment horizontal="center" vertical="center" wrapText="1"/>
    </xf>
    <xf numFmtId="0" fontId="0" fillId="0" borderId="7" xfId="0" applyBorder="1" applyAlignment="1">
      <alignment horizontal="left" vertical="center" wrapText="1"/>
    </xf>
    <xf numFmtId="0" fontId="0" fillId="0" borderId="1" xfId="0" applyFont="1" applyBorder="1" applyAlignment="1">
      <alignment horizontal="center" vertical="center"/>
    </xf>
    <xf numFmtId="0" fontId="0" fillId="0" borderId="2" xfId="0" applyFont="1" applyBorder="1" applyAlignment="1">
      <alignment horizontal="center" vertical="center"/>
    </xf>
    <xf numFmtId="0" fontId="18" fillId="3" borderId="4" xfId="0" applyFont="1" applyFill="1" applyBorder="1" applyAlignment="1">
      <alignment horizontal="center" vertical="center" wrapText="1"/>
    </xf>
    <xf numFmtId="0" fontId="18" fillId="3" borderId="2" xfId="0" applyFont="1" applyFill="1" applyBorder="1" applyAlignment="1">
      <alignment horizontal="center" vertical="center" wrapText="1"/>
    </xf>
    <xf numFmtId="0" fontId="18" fillId="3" borderId="3" xfId="0" applyFont="1" applyFill="1" applyBorder="1" applyAlignment="1">
      <alignment horizontal="center" vertical="center" wrapText="1"/>
    </xf>
    <xf numFmtId="0" fontId="18" fillId="3" borderId="1" xfId="0" applyFont="1" applyFill="1" applyBorder="1" applyAlignment="1">
      <alignment horizontal="center" vertical="center" wrapText="1"/>
    </xf>
    <xf numFmtId="0" fontId="10" fillId="0" borderId="1" xfId="0" applyFont="1" applyBorder="1" applyAlignment="1">
      <alignment vertical="center" wrapText="1"/>
    </xf>
    <xf numFmtId="0" fontId="10" fillId="7" borderId="1" xfId="0" applyFont="1" applyFill="1" applyBorder="1" applyAlignment="1">
      <alignment vertical="center" wrapText="1"/>
    </xf>
    <xf numFmtId="166" fontId="10" fillId="0" borderId="1" xfId="1" applyNumberFormat="1" applyFont="1" applyBorder="1" applyAlignment="1">
      <alignment horizontal="center" vertical="center" wrapText="1"/>
    </xf>
    <xf numFmtId="0" fontId="10" fillId="13" borderId="1" xfId="0" applyFont="1" applyFill="1" applyBorder="1" applyAlignment="1">
      <alignment horizontal="center" vertical="center" wrapText="1"/>
    </xf>
    <xf numFmtId="14" fontId="10" fillId="0" borderId="1" xfId="0" applyNumberFormat="1" applyFont="1" applyBorder="1" applyAlignment="1">
      <alignment horizontal="center" vertical="center" wrapText="1"/>
    </xf>
    <xf numFmtId="0" fontId="0" fillId="0" borderId="1" xfId="0" applyFont="1" applyBorder="1" applyAlignment="1">
      <alignment horizontal="center"/>
    </xf>
    <xf numFmtId="0" fontId="0" fillId="7" borderId="2" xfId="0" applyFont="1" applyFill="1" applyBorder="1" applyAlignment="1">
      <alignment horizontal="center" wrapText="1"/>
    </xf>
    <xf numFmtId="166" fontId="0" fillId="0" borderId="1" xfId="1" applyNumberFormat="1" applyFont="1" applyBorder="1"/>
    <xf numFmtId="166" fontId="0" fillId="7" borderId="1" xfId="1" applyNumberFormat="1" applyFont="1" applyFill="1" applyBorder="1" applyAlignment="1">
      <alignment horizontal="center"/>
    </xf>
    <xf numFmtId="9" fontId="0" fillId="0" borderId="1" xfId="2" applyFont="1" applyBorder="1" applyAlignment="1">
      <alignment horizontal="center" vertical="center"/>
    </xf>
    <xf numFmtId="9" fontId="0" fillId="0" borderId="1" xfId="2" applyNumberFormat="1" applyFont="1" applyBorder="1" applyAlignment="1">
      <alignment horizontal="center" vertical="center"/>
    </xf>
    <xf numFmtId="0" fontId="0" fillId="0" borderId="2" xfId="0" applyFont="1" applyBorder="1" applyAlignment="1">
      <alignment horizontal="center" wrapText="1"/>
    </xf>
    <xf numFmtId="0" fontId="0" fillId="0" borderId="2" xfId="0" applyFont="1" applyBorder="1" applyAlignment="1">
      <alignment horizontal="left"/>
    </xf>
    <xf numFmtId="0" fontId="0" fillId="8" borderId="1" xfId="0" applyFont="1" applyFill="1" applyBorder="1" applyAlignment="1">
      <alignment horizontal="center"/>
    </xf>
    <xf numFmtId="0" fontId="0" fillId="8" borderId="1" xfId="0" applyFont="1" applyFill="1" applyBorder="1"/>
    <xf numFmtId="166" fontId="0" fillId="0" borderId="1" xfId="1" applyNumberFormat="1" applyFont="1" applyBorder="1" applyAlignment="1"/>
    <xf numFmtId="166" fontId="26" fillId="7" borderId="1" xfId="1" applyNumberFormat="1" applyFont="1" applyFill="1" applyBorder="1" applyAlignment="1">
      <alignment horizontal="center"/>
    </xf>
    <xf numFmtId="9" fontId="0" fillId="0" borderId="1" xfId="2" applyNumberFormat="1" applyFont="1" applyBorder="1" applyAlignment="1">
      <alignment horizontal="center"/>
    </xf>
    <xf numFmtId="166" fontId="0" fillId="0" borderId="1" xfId="1" applyNumberFormat="1" applyFont="1" applyBorder="1" applyAlignment="1">
      <alignment horizontal="center"/>
    </xf>
    <xf numFmtId="166" fontId="0" fillId="0" borderId="6" xfId="1" applyNumberFormat="1" applyFont="1" applyBorder="1" applyAlignment="1"/>
    <xf numFmtId="167" fontId="0" fillId="7" borderId="1" xfId="2" applyNumberFormat="1" applyFont="1" applyFill="1" applyBorder="1"/>
    <xf numFmtId="0" fontId="0" fillId="0" borderId="0" xfId="0" applyFont="1" applyAlignment="1"/>
    <xf numFmtId="0" fontId="0" fillId="9" borderId="1" xfId="0" applyFont="1" applyFill="1" applyBorder="1" applyAlignment="1">
      <alignment horizontal="center"/>
    </xf>
    <xf numFmtId="0" fontId="0" fillId="9" borderId="1" xfId="0" applyFont="1" applyFill="1" applyBorder="1"/>
    <xf numFmtId="0" fontId="0" fillId="10" borderId="1" xfId="0" applyFont="1" applyFill="1" applyBorder="1" applyAlignment="1">
      <alignment horizontal="center"/>
    </xf>
    <xf numFmtId="0" fontId="0" fillId="10" borderId="1" xfId="0" applyFont="1" applyFill="1" applyBorder="1"/>
    <xf numFmtId="9" fontId="5" fillId="0" borderId="0" xfId="0" applyNumberFormat="1" applyFont="1"/>
    <xf numFmtId="166" fontId="5" fillId="0" borderId="1" xfId="0" applyNumberFormat="1" applyFont="1" applyBorder="1"/>
    <xf numFmtId="166" fontId="5" fillId="7" borderId="1" xfId="0" applyNumberFormat="1" applyFont="1" applyFill="1" applyBorder="1"/>
    <xf numFmtId="9" fontId="5" fillId="0" borderId="1" xfId="2" applyNumberFormat="1" applyFont="1" applyBorder="1"/>
    <xf numFmtId="167" fontId="0" fillId="0" borderId="1" xfId="2" applyNumberFormat="1" applyFont="1" applyBorder="1"/>
    <xf numFmtId="173" fontId="0" fillId="0" borderId="1" xfId="2" applyNumberFormat="1" applyFont="1" applyBorder="1"/>
    <xf numFmtId="0" fontId="27" fillId="4" borderId="1" xfId="0" applyFont="1" applyFill="1" applyBorder="1" applyAlignment="1">
      <alignment horizontal="center" vertical="center" wrapText="1"/>
    </xf>
    <xf numFmtId="0" fontId="27" fillId="7" borderId="4"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27" fillId="6" borderId="1" xfId="0" applyFont="1" applyFill="1" applyBorder="1" applyAlignment="1">
      <alignment horizontal="center" vertical="center" wrapText="1"/>
    </xf>
    <xf numFmtId="0" fontId="0" fillId="0" borderId="1" xfId="0" applyFont="1" applyBorder="1" applyAlignment="1">
      <alignment vertical="center" wrapText="1"/>
    </xf>
    <xf numFmtId="166" fontId="0" fillId="0" borderId="3" xfId="1" applyNumberFormat="1" applyFont="1" applyBorder="1" applyAlignment="1">
      <alignment horizontal="right" vertical="top" wrapText="1"/>
    </xf>
    <xf numFmtId="166" fontId="0" fillId="0" borderId="1" xfId="1" applyNumberFormat="1" applyFont="1" applyBorder="1" applyAlignment="1">
      <alignment horizontal="right" vertical="top" wrapText="1"/>
    </xf>
    <xf numFmtId="0" fontId="5" fillId="0" borderId="2" xfId="0" applyFont="1" applyBorder="1" applyAlignment="1">
      <alignment horizontal="right"/>
    </xf>
    <xf numFmtId="166" fontId="5" fillId="0" borderId="1" xfId="1" applyNumberFormat="1" applyFont="1" applyBorder="1" applyAlignment="1">
      <alignment horizontal="right" vertical="top" wrapText="1"/>
    </xf>
    <xf numFmtId="0" fontId="5" fillId="0" borderId="0" xfId="0" applyFont="1" applyFill="1" applyBorder="1" applyAlignment="1">
      <alignment vertical="top" wrapText="1"/>
    </xf>
    <xf numFmtId="0" fontId="5" fillId="3" borderId="1" xfId="0" applyFont="1" applyFill="1" applyBorder="1" applyAlignment="1">
      <alignment horizontal="center" vertical="top" wrapText="1"/>
    </xf>
    <xf numFmtId="0" fontId="0" fillId="7" borderId="1" xfId="0" applyFont="1" applyFill="1" applyBorder="1" applyAlignment="1">
      <alignment horizontal="left" vertical="center" wrapText="1"/>
    </xf>
    <xf numFmtId="166" fontId="0" fillId="7" borderId="1" xfId="1" applyNumberFormat="1" applyFont="1" applyFill="1" applyBorder="1" applyAlignment="1">
      <alignment horizontal="right" vertical="top"/>
    </xf>
    <xf numFmtId="166" fontId="0" fillId="0" borderId="5" xfId="1" applyNumberFormat="1" applyFont="1" applyBorder="1" applyAlignment="1">
      <alignment horizontal="right" vertical="top"/>
    </xf>
    <xf numFmtId="166" fontId="0" fillId="0" borderId="1" xfId="1" applyNumberFormat="1" applyFont="1" applyBorder="1" applyAlignment="1">
      <alignment horizontal="right" vertical="top"/>
    </xf>
    <xf numFmtId="167" fontId="0" fillId="0" borderId="1" xfId="0" applyNumberFormat="1" applyFont="1" applyBorder="1" applyAlignment="1">
      <alignment horizontal="right" vertical="top" wrapText="1"/>
    </xf>
    <xf numFmtId="0" fontId="0" fillId="0" borderId="1" xfId="0" applyFont="1" applyBorder="1" applyAlignment="1">
      <alignment vertical="top" wrapText="1"/>
    </xf>
    <xf numFmtId="0" fontId="5" fillId="0" borderId="1" xfId="0" applyFont="1" applyBorder="1" applyAlignment="1">
      <alignment horizontal="center" vertical="top" wrapText="1"/>
    </xf>
    <xf numFmtId="166" fontId="5" fillId="0" borderId="1" xfId="1" applyNumberFormat="1" applyFont="1" applyBorder="1" applyAlignment="1">
      <alignment horizontal="right" vertical="top"/>
    </xf>
    <xf numFmtId="167" fontId="5" fillId="0" borderId="1" xfId="0" applyNumberFormat="1" applyFont="1" applyBorder="1" applyAlignment="1">
      <alignment horizontal="right" vertical="top" wrapText="1"/>
    </xf>
    <xf numFmtId="0" fontId="0" fillId="0" borderId="0" xfId="0" applyFont="1" applyBorder="1" applyAlignment="1">
      <alignment horizontal="center" vertical="top" wrapText="1"/>
    </xf>
    <xf numFmtId="164" fontId="0" fillId="0" borderId="0" xfId="0" applyNumberFormat="1" applyFont="1" applyBorder="1" applyAlignment="1">
      <alignment horizontal="right" vertical="top" wrapText="1"/>
    </xf>
    <xf numFmtId="9" fontId="0" fillId="0" borderId="0" xfId="0" applyNumberFormat="1" applyFont="1" applyBorder="1" applyAlignment="1">
      <alignment horizontal="right" vertical="top" wrapText="1"/>
    </xf>
    <xf numFmtId="0" fontId="0" fillId="7" borderId="1" xfId="0" applyFont="1" applyFill="1" applyBorder="1" applyAlignment="1">
      <alignment vertical="top" wrapText="1"/>
    </xf>
    <xf numFmtId="167" fontId="0" fillId="7" borderId="1" xfId="2" applyNumberFormat="1" applyFont="1" applyFill="1" applyBorder="1" applyAlignment="1">
      <alignment horizontal="center" vertical="top" wrapText="1"/>
    </xf>
    <xf numFmtId="167" fontId="0" fillId="0" borderId="1" xfId="2" applyNumberFormat="1" applyFont="1" applyBorder="1" applyAlignment="1">
      <alignment horizontal="center" vertical="top" wrapText="1"/>
    </xf>
    <xf numFmtId="167" fontId="5" fillId="0" borderId="1" xfId="2" applyNumberFormat="1" applyFont="1" applyBorder="1" applyAlignment="1">
      <alignment horizontal="center" vertical="top" wrapText="1"/>
    </xf>
    <xf numFmtId="0" fontId="0" fillId="0" borderId="1" xfId="0" applyFont="1" applyFill="1" applyBorder="1"/>
    <xf numFmtId="0" fontId="0" fillId="0" borderId="1" xfId="0" applyFont="1" applyFill="1" applyBorder="1" applyAlignment="1">
      <alignment horizontal="center"/>
    </xf>
    <xf numFmtId="0" fontId="0" fillId="0" borderId="0" xfId="0" applyFont="1" applyAlignment="1">
      <alignment wrapText="1"/>
    </xf>
    <xf numFmtId="17" fontId="0" fillId="0" borderId="1" xfId="0" applyNumberFormat="1" applyFont="1" applyBorder="1" applyAlignment="1">
      <alignment horizontal="center" vertical="center"/>
    </xf>
    <xf numFmtId="170" fontId="0" fillId="0" borderId="1" xfId="0" applyNumberFormat="1" applyFont="1" applyBorder="1" applyAlignment="1">
      <alignment horizontal="center" vertical="center" wrapText="1"/>
    </xf>
    <xf numFmtId="170" fontId="0" fillId="0" borderId="1" xfId="0" applyNumberFormat="1" applyFont="1" applyBorder="1" applyAlignment="1">
      <alignment horizontal="center" vertical="center"/>
    </xf>
    <xf numFmtId="166" fontId="0" fillId="20" borderId="1" xfId="1" applyNumberFormat="1" applyFont="1" applyFill="1" applyBorder="1"/>
    <xf numFmtId="166" fontId="0" fillId="18" borderId="1" xfId="1" applyNumberFormat="1" applyFont="1" applyFill="1" applyBorder="1"/>
    <xf numFmtId="166" fontId="0" fillId="19" borderId="1" xfId="1" applyNumberFormat="1" applyFont="1" applyFill="1" applyBorder="1"/>
    <xf numFmtId="166" fontId="0" fillId="0" borderId="1" xfId="1" applyNumberFormat="1" applyFont="1" applyBorder="1" applyAlignment="1">
      <alignment wrapText="1"/>
    </xf>
    <xf numFmtId="166" fontId="0" fillId="20" borderId="1" xfId="1" applyNumberFormat="1" applyFont="1" applyFill="1" applyBorder="1" applyAlignment="1">
      <alignment wrapText="1"/>
    </xf>
    <xf numFmtId="166" fontId="0" fillId="18" borderId="1" xfId="1" applyNumberFormat="1" applyFont="1" applyFill="1" applyBorder="1" applyAlignment="1">
      <alignment wrapText="1"/>
    </xf>
    <xf numFmtId="166" fontId="0" fillId="19" borderId="1" xfId="1" applyNumberFormat="1" applyFont="1" applyFill="1" applyBorder="1" applyAlignment="1">
      <alignment wrapText="1"/>
    </xf>
    <xf numFmtId="166" fontId="0" fillId="0" borderId="0" xfId="1" applyNumberFormat="1" applyFont="1" applyBorder="1"/>
    <xf numFmtId="166" fontId="0" fillId="0" borderId="0" xfId="1" applyNumberFormat="1" applyFont="1" applyBorder="1" applyAlignment="1">
      <alignment wrapText="1"/>
    </xf>
    <xf numFmtId="0" fontId="0" fillId="0" borderId="0" xfId="0" applyFont="1" applyBorder="1"/>
    <xf numFmtId="0" fontId="0" fillId="7" borderId="0" xfId="0" applyFont="1" applyFill="1" applyBorder="1"/>
    <xf numFmtId="0" fontId="0" fillId="4" borderId="1" xfId="0" applyFont="1" applyFill="1" applyBorder="1" applyAlignment="1">
      <alignment horizontal="center" vertical="center" wrapText="1"/>
    </xf>
    <xf numFmtId="0" fontId="0" fillId="0" borderId="1" xfId="0" applyFont="1" applyBorder="1"/>
    <xf numFmtId="0" fontId="0" fillId="0" borderId="1" xfId="0" applyFont="1" applyBorder="1" applyAlignment="1">
      <alignment horizontal="left"/>
    </xf>
    <xf numFmtId="166" fontId="0" fillId="0" borderId="1" xfId="1" applyNumberFormat="1" applyFont="1" applyBorder="1" applyAlignment="1">
      <alignment horizontal="left"/>
    </xf>
    <xf numFmtId="166" fontId="0" fillId="0" borderId="1" xfId="0" applyNumberFormat="1" applyFont="1" applyBorder="1"/>
    <xf numFmtId="166" fontId="5" fillId="7" borderId="1" xfId="1" applyNumberFormat="1" applyFont="1" applyFill="1" applyBorder="1"/>
    <xf numFmtId="166" fontId="0" fillId="7" borderId="1" xfId="1" applyNumberFormat="1" applyFont="1" applyFill="1" applyBorder="1" applyAlignment="1">
      <alignment horizontal="center" vertical="center"/>
    </xf>
    <xf numFmtId="166" fontId="0" fillId="7" borderId="1" xfId="0" applyNumberFormat="1" applyFont="1" applyFill="1" applyBorder="1"/>
    <xf numFmtId="166" fontId="0" fillId="0" borderId="1" xfId="1" applyNumberFormat="1" applyFont="1" applyBorder="1" applyAlignment="1">
      <alignment horizontal="center" wrapText="1"/>
    </xf>
    <xf numFmtId="0" fontId="28" fillId="0" borderId="1" xfId="0" applyFont="1" applyFill="1" applyBorder="1" applyAlignment="1">
      <alignment horizontal="center" vertical="center" wrapText="1"/>
    </xf>
    <xf numFmtId="0" fontId="26" fillId="0" borderId="1" xfId="0" applyFont="1" applyFill="1" applyBorder="1" applyAlignment="1">
      <alignment horizontal="center" vertical="center" wrapText="1"/>
    </xf>
    <xf numFmtId="14" fontId="26" fillId="0" borderId="1" xfId="0" applyNumberFormat="1" applyFont="1" applyFill="1" applyBorder="1" applyAlignment="1">
      <alignment horizontal="center" vertical="center" wrapText="1"/>
    </xf>
    <xf numFmtId="166" fontId="26" fillId="0" borderId="1" xfId="1" applyNumberFormat="1" applyFont="1" applyFill="1" applyBorder="1" applyAlignment="1">
      <alignment vertical="center"/>
    </xf>
    <xf numFmtId="0" fontId="28" fillId="0" borderId="1" xfId="0" applyFont="1" applyBorder="1" applyAlignment="1">
      <alignment horizontal="center" vertical="center" wrapText="1"/>
    </xf>
    <xf numFmtId="0" fontId="26" fillId="0" borderId="1" xfId="0" applyFont="1" applyFill="1" applyBorder="1" applyAlignment="1">
      <alignment horizontal="right" vertical="center" wrapText="1"/>
    </xf>
    <xf numFmtId="0" fontId="26" fillId="0" borderId="1" xfId="0" applyFont="1" applyFill="1" applyBorder="1" applyAlignment="1">
      <alignment vertical="center" wrapText="1"/>
    </xf>
    <xf numFmtId="0" fontId="26" fillId="0" borderId="1" xfId="0" applyFont="1" applyBorder="1" applyAlignment="1">
      <alignment horizontal="center" vertical="center" wrapText="1"/>
    </xf>
    <xf numFmtId="14" fontId="26" fillId="0" borderId="1" xfId="0" applyNumberFormat="1" applyFont="1" applyBorder="1" applyAlignment="1">
      <alignment horizontal="center" vertical="center"/>
    </xf>
    <xf numFmtId="166" fontId="26" fillId="0" borderId="1" xfId="1" applyNumberFormat="1" applyFont="1" applyBorder="1"/>
    <xf numFmtId="166" fontId="26" fillId="0" borderId="1" xfId="1" applyNumberFormat="1" applyFont="1" applyFill="1" applyBorder="1" applyAlignment="1">
      <alignment horizontal="center" vertical="center"/>
    </xf>
    <xf numFmtId="0" fontId="28" fillId="0" borderId="1" xfId="0" applyFont="1" applyBorder="1" applyAlignment="1">
      <alignment horizontal="center" vertical="center"/>
    </xf>
    <xf numFmtId="166" fontId="26" fillId="0" borderId="1" xfId="1" applyNumberFormat="1" applyFont="1" applyBorder="1" applyAlignment="1">
      <alignment horizontal="right" vertical="center"/>
    </xf>
    <xf numFmtId="166" fontId="26" fillId="0" borderId="1" xfId="1" applyNumberFormat="1" applyFont="1" applyBorder="1" applyAlignment="1">
      <alignment vertical="center"/>
    </xf>
    <xf numFmtId="0" fontId="26" fillId="0" borderId="1" xfId="0" applyFont="1" applyBorder="1" applyAlignment="1">
      <alignment horizontal="center" vertical="center"/>
    </xf>
    <xf numFmtId="14" fontId="26" fillId="0" borderId="1" xfId="0" applyNumberFormat="1" applyFont="1" applyBorder="1" applyAlignment="1">
      <alignment vertical="center"/>
    </xf>
    <xf numFmtId="14" fontId="26" fillId="0" borderId="1" xfId="0" applyNumberFormat="1" applyFont="1" applyBorder="1"/>
    <xf numFmtId="166" fontId="26" fillId="0" borderId="1" xfId="1" applyNumberFormat="1" applyFont="1" applyBorder="1" applyAlignment="1">
      <alignment horizontal="center"/>
    </xf>
    <xf numFmtId="0" fontId="0" fillId="0" borderId="4" xfId="0" applyFont="1" applyBorder="1" applyAlignment="1">
      <alignment horizontal="center" vertical="center"/>
    </xf>
    <xf numFmtId="0" fontId="0" fillId="0" borderId="9" xfId="0" applyFont="1" applyBorder="1" applyAlignment="1">
      <alignment horizontal="center" vertical="center"/>
    </xf>
    <xf numFmtId="0" fontId="0" fillId="0" borderId="2" xfId="0" applyFont="1" applyBorder="1" applyAlignment="1">
      <alignment horizontal="center" vertical="center"/>
    </xf>
    <xf numFmtId="0" fontId="6" fillId="0" borderId="4" xfId="0" applyFont="1" applyBorder="1" applyAlignment="1">
      <alignment horizontal="center" vertical="center"/>
    </xf>
    <xf numFmtId="0" fontId="6" fillId="0" borderId="9" xfId="0" applyFont="1" applyBorder="1" applyAlignment="1">
      <alignment horizontal="center" vertical="center"/>
    </xf>
    <xf numFmtId="0" fontId="6" fillId="0" borderId="2" xfId="0" applyFont="1" applyBorder="1" applyAlignment="1">
      <alignment horizontal="center" vertical="center"/>
    </xf>
    <xf numFmtId="0" fontId="0" fillId="0" borderId="4" xfId="0" applyFont="1" applyBorder="1" applyAlignment="1">
      <alignment horizontal="center" vertical="center" wrapText="1"/>
    </xf>
    <xf numFmtId="0" fontId="0" fillId="0" borderId="9" xfId="0" applyFont="1" applyBorder="1" applyAlignment="1">
      <alignment horizontal="center" vertical="center" wrapText="1"/>
    </xf>
    <xf numFmtId="0" fontId="0" fillId="0" borderId="2" xfId="0" applyFont="1" applyBorder="1" applyAlignment="1">
      <alignment horizontal="center" vertical="center" wrapText="1"/>
    </xf>
    <xf numFmtId="0" fontId="6" fillId="0" borderId="4" xfId="0" applyFont="1" applyBorder="1" applyAlignment="1">
      <alignment horizontal="left" vertical="top" wrapText="1"/>
    </xf>
    <xf numFmtId="0" fontId="6" fillId="0" borderId="9" xfId="0" applyFont="1" applyBorder="1" applyAlignment="1">
      <alignment horizontal="left" vertical="top" wrapText="1"/>
    </xf>
    <xf numFmtId="0" fontId="6" fillId="0" borderId="2" xfId="0" applyFont="1" applyBorder="1" applyAlignment="1">
      <alignment horizontal="left" vertical="top" wrapText="1"/>
    </xf>
    <xf numFmtId="0" fontId="5" fillId="0" borderId="0" xfId="0" applyFont="1" applyAlignment="1">
      <alignment horizontal="center"/>
    </xf>
    <xf numFmtId="0" fontId="0" fillId="7" borderId="7" xfId="0" applyFill="1" applyBorder="1" applyAlignment="1">
      <alignment horizontal="center"/>
    </xf>
    <xf numFmtId="0" fontId="0" fillId="7" borderId="8" xfId="0" applyFill="1" applyBorder="1" applyAlignment="1">
      <alignment horizontal="center"/>
    </xf>
    <xf numFmtId="0" fontId="0" fillId="7" borderId="3" xfId="0" applyFill="1" applyBorder="1" applyAlignment="1">
      <alignment horizontal="center"/>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3" xfId="0" applyBorder="1" applyAlignment="1">
      <alignment horizontal="left" vertical="top" wrapText="1"/>
    </xf>
    <xf numFmtId="0" fontId="0" fillId="7" borderId="1" xfId="0" applyFont="1" applyFill="1" applyBorder="1" applyAlignment="1">
      <alignment horizontal="center"/>
    </xf>
    <xf numFmtId="0" fontId="17" fillId="0" borderId="0" xfId="0" applyFont="1" applyAlignment="1">
      <alignment horizontal="center"/>
    </xf>
    <xf numFmtId="0" fontId="18" fillId="3" borderId="4" xfId="0" applyFont="1" applyFill="1" applyBorder="1" applyAlignment="1">
      <alignment horizontal="center" vertical="center" wrapText="1"/>
    </xf>
    <xf numFmtId="0" fontId="18" fillId="3" borderId="2" xfId="0" applyFont="1" applyFill="1" applyBorder="1" applyAlignment="1">
      <alignment horizontal="center" vertical="center" wrapText="1"/>
    </xf>
    <xf numFmtId="0" fontId="0" fillId="0" borderId="1" xfId="0" applyNumberFormat="1" applyFont="1" applyBorder="1" applyAlignment="1">
      <alignment horizontal="left" vertical="top" wrapText="1"/>
    </xf>
    <xf numFmtId="0" fontId="18" fillId="3" borderId="7" xfId="0" applyFont="1" applyFill="1" applyBorder="1" applyAlignment="1">
      <alignment vertical="center" wrapText="1"/>
    </xf>
    <xf numFmtId="0" fontId="18" fillId="3" borderId="3" xfId="0" applyFont="1" applyFill="1" applyBorder="1" applyAlignment="1">
      <alignment horizontal="center" vertical="center" wrapText="1"/>
    </xf>
    <xf numFmtId="0" fontId="18" fillId="3" borderId="1" xfId="0" applyFont="1" applyFill="1" applyBorder="1" applyAlignment="1">
      <alignment horizontal="center" vertical="center" wrapText="1"/>
    </xf>
    <xf numFmtId="0" fontId="0" fillId="0" borderId="7" xfId="0" applyBorder="1" applyAlignment="1">
      <alignment horizontal="left"/>
    </xf>
    <xf numFmtId="0" fontId="0" fillId="0" borderId="8" xfId="0" applyBorder="1" applyAlignment="1">
      <alignment horizontal="left"/>
    </xf>
    <xf numFmtId="0" fontId="0" fillId="0" borderId="3" xfId="0" applyBorder="1" applyAlignment="1">
      <alignment horizontal="left"/>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3" xfId="0" applyFont="1" applyBorder="1" applyAlignment="1">
      <alignment horizontal="left" vertical="center"/>
    </xf>
    <xf numFmtId="0" fontId="5" fillId="7" borderId="7" xfId="0" applyFont="1" applyFill="1" applyBorder="1" applyAlignment="1">
      <alignment horizontal="left" vertical="center"/>
    </xf>
    <xf numFmtId="0" fontId="5" fillId="7" borderId="8" xfId="0" applyFont="1" applyFill="1" applyBorder="1" applyAlignment="1">
      <alignment horizontal="left" vertical="center"/>
    </xf>
    <xf numFmtId="0" fontId="5" fillId="7" borderId="3" xfId="0" applyFont="1" applyFill="1" applyBorder="1" applyAlignment="1">
      <alignment horizontal="left" vertical="center"/>
    </xf>
    <xf numFmtId="0" fontId="5" fillId="0" borderId="7" xfId="0" applyFont="1" applyBorder="1" applyAlignment="1">
      <alignment horizontal="left" wrapText="1"/>
    </xf>
    <xf numFmtId="0" fontId="5" fillId="0" borderId="8" xfId="0" applyFont="1" applyBorder="1" applyAlignment="1">
      <alignment horizontal="left" wrapText="1"/>
    </xf>
    <xf numFmtId="0" fontId="5" fillId="0" borderId="3" xfId="0" applyFont="1" applyBorder="1" applyAlignment="1">
      <alignment horizontal="left"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3" xfId="0" applyFont="1" applyBorder="1" applyAlignment="1">
      <alignment horizontal="left" vertical="center" wrapText="1"/>
    </xf>
    <xf numFmtId="0" fontId="5" fillId="0" borderId="7" xfId="0" applyFont="1" applyBorder="1" applyAlignment="1">
      <alignment horizontal="left"/>
    </xf>
    <xf numFmtId="0" fontId="5" fillId="0" borderId="8" xfId="0" applyFont="1" applyBorder="1" applyAlignment="1">
      <alignment horizontal="left"/>
    </xf>
    <xf numFmtId="0" fontId="5" fillId="0" borderId="3" xfId="0" applyFont="1" applyBorder="1" applyAlignment="1">
      <alignment horizontal="left"/>
    </xf>
    <xf numFmtId="0" fontId="0" fillId="0" borderId="7" xfId="0" applyBorder="1" applyAlignment="1">
      <alignment horizontal="center" vertical="top" wrapText="1"/>
    </xf>
    <xf numFmtId="0" fontId="0" fillId="0" borderId="8" xfId="0" applyBorder="1" applyAlignment="1">
      <alignment horizontal="center" vertical="top" wrapText="1"/>
    </xf>
    <xf numFmtId="0" fontId="0" fillId="0" borderId="3" xfId="0" applyBorder="1" applyAlignment="1">
      <alignment horizontal="center" vertical="top" wrapText="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3" xfId="0" applyFont="1" applyBorder="1" applyAlignment="1">
      <alignment horizontal="center" vertical="center"/>
    </xf>
    <xf numFmtId="0" fontId="5" fillId="7" borderId="7" xfId="0" applyFont="1" applyFill="1" applyBorder="1" applyAlignment="1">
      <alignment horizontal="left"/>
    </xf>
    <xf numFmtId="0" fontId="5" fillId="7" borderId="8" xfId="0" applyFont="1" applyFill="1" applyBorder="1" applyAlignment="1">
      <alignment horizontal="left"/>
    </xf>
    <xf numFmtId="0" fontId="5" fillId="7" borderId="3" xfId="0" applyFont="1" applyFill="1" applyBorder="1" applyAlignment="1">
      <alignment horizontal="left"/>
    </xf>
    <xf numFmtId="0" fontId="12" fillId="0" borderId="12" xfId="0" applyFont="1" applyBorder="1" applyAlignment="1">
      <alignment horizontal="center" vertical="center" wrapText="1"/>
    </xf>
    <xf numFmtId="0" fontId="12" fillId="0" borderId="15" xfId="0" applyFont="1" applyBorder="1" applyAlignment="1">
      <alignment horizontal="center" vertical="center" wrapText="1"/>
    </xf>
    <xf numFmtId="0" fontId="0" fillId="0" borderId="1" xfId="0" applyFont="1" applyBorder="1" applyAlignment="1">
      <alignment horizontal="left" vertical="top" wrapText="1"/>
    </xf>
    <xf numFmtId="0" fontId="27" fillId="5" borderId="7" xfId="0" applyFont="1" applyFill="1" applyBorder="1" applyAlignment="1">
      <alignment horizontal="center" vertical="center" wrapText="1"/>
    </xf>
    <xf numFmtId="0" fontId="27" fillId="5" borderId="3" xfId="0" applyFont="1" applyFill="1" applyBorder="1" applyAlignment="1">
      <alignment horizontal="center" vertical="center" wrapText="1"/>
    </xf>
    <xf numFmtId="0" fontId="27" fillId="6" borderId="7" xfId="0" applyFont="1" applyFill="1" applyBorder="1" applyAlignment="1">
      <alignment horizontal="center" vertical="center" wrapText="1"/>
    </xf>
    <xf numFmtId="0" fontId="27" fillId="6" borderId="3" xfId="0" applyFont="1" applyFill="1" applyBorder="1" applyAlignment="1">
      <alignment horizontal="center" vertical="center" wrapText="1"/>
    </xf>
    <xf numFmtId="0" fontId="18" fillId="0" borderId="16" xfId="0" applyFont="1" applyBorder="1" applyAlignment="1">
      <alignment horizontal="left" vertical="center" wrapText="1"/>
    </xf>
    <xf numFmtId="0" fontId="18" fillId="0" borderId="0" xfId="0" applyFont="1" applyBorder="1" applyAlignment="1">
      <alignment horizontal="left" vertical="center" wrapText="1"/>
    </xf>
    <xf numFmtId="17" fontId="0" fillId="18" borderId="7" xfId="0" applyNumberFormat="1" applyFont="1" applyFill="1" applyBorder="1" applyAlignment="1">
      <alignment horizontal="center" vertical="center" wrapText="1"/>
    </xf>
    <xf numFmtId="17" fontId="0" fillId="18" borderId="8" xfId="0" applyNumberFormat="1" applyFont="1" applyFill="1" applyBorder="1" applyAlignment="1">
      <alignment horizontal="center" vertical="center" wrapText="1"/>
    </xf>
    <xf numFmtId="17" fontId="0" fillId="18" borderId="3" xfId="0" applyNumberFormat="1" applyFont="1" applyFill="1" applyBorder="1" applyAlignment="1">
      <alignment horizontal="center" vertical="center" wrapText="1"/>
    </xf>
    <xf numFmtId="17" fontId="0" fillId="19" borderId="7" xfId="0" applyNumberFormat="1" applyFont="1" applyFill="1" applyBorder="1" applyAlignment="1">
      <alignment horizontal="center" vertical="center" wrapText="1"/>
    </xf>
    <xf numFmtId="17" fontId="0" fillId="19" borderId="8" xfId="0" applyNumberFormat="1" applyFont="1" applyFill="1" applyBorder="1" applyAlignment="1">
      <alignment horizontal="center" vertical="center" wrapText="1"/>
    </xf>
    <xf numFmtId="17" fontId="0" fillId="19" borderId="3" xfId="0" applyNumberFormat="1" applyFont="1" applyFill="1" applyBorder="1" applyAlignment="1">
      <alignment horizontal="center" vertical="center" wrapText="1"/>
    </xf>
    <xf numFmtId="0" fontId="0" fillId="0" borderId="7" xfId="0" applyFont="1" applyBorder="1" applyAlignment="1">
      <alignment horizontal="left" wrapText="1"/>
    </xf>
    <xf numFmtId="0" fontId="0" fillId="0" borderId="8" xfId="0" applyFont="1" applyBorder="1" applyAlignment="1">
      <alignment horizontal="left" wrapText="1"/>
    </xf>
    <xf numFmtId="0" fontId="0" fillId="0" borderId="3" xfId="0" applyFont="1" applyBorder="1" applyAlignment="1">
      <alignment horizontal="left" wrapText="1"/>
    </xf>
    <xf numFmtId="0" fontId="0" fillId="4" borderId="7" xfId="0" applyFont="1" applyFill="1" applyBorder="1" applyAlignment="1">
      <alignment horizontal="center" vertical="center" wrapText="1"/>
    </xf>
    <xf numFmtId="0" fontId="0" fillId="4" borderId="8" xfId="0" applyFont="1" applyFill="1" applyBorder="1" applyAlignment="1">
      <alignment horizontal="center" vertical="center" wrapText="1"/>
    </xf>
    <xf numFmtId="0" fontId="0" fillId="4" borderId="3" xfId="0" applyFont="1" applyFill="1" applyBorder="1" applyAlignment="1">
      <alignment horizontal="center" vertical="center" wrapText="1"/>
    </xf>
    <xf numFmtId="0" fontId="0" fillId="7" borderId="7" xfId="0" applyFont="1" applyFill="1" applyBorder="1" applyAlignment="1">
      <alignment horizontal="left" wrapText="1"/>
    </xf>
    <xf numFmtId="0" fontId="0" fillId="7" borderId="8" xfId="0" applyFont="1" applyFill="1" applyBorder="1" applyAlignment="1">
      <alignment horizontal="left" wrapText="1"/>
    </xf>
    <xf numFmtId="0" fontId="0" fillId="7" borderId="3" xfId="0" applyFont="1" applyFill="1" applyBorder="1" applyAlignment="1">
      <alignment horizontal="left" wrapText="1"/>
    </xf>
    <xf numFmtId="17" fontId="0" fillId="20" borderId="7" xfId="0" applyNumberFormat="1" applyFont="1" applyFill="1" applyBorder="1" applyAlignment="1">
      <alignment horizontal="center" vertical="center"/>
    </xf>
    <xf numFmtId="17" fontId="0" fillId="20" borderId="8" xfId="0" applyNumberFormat="1" applyFont="1" applyFill="1" applyBorder="1" applyAlignment="1">
      <alignment horizontal="center" vertical="center"/>
    </xf>
    <xf numFmtId="17" fontId="0" fillId="20" borderId="3" xfId="0" applyNumberFormat="1" applyFont="1" applyFill="1" applyBorder="1" applyAlignment="1">
      <alignment horizontal="center" vertical="center"/>
    </xf>
    <xf numFmtId="0" fontId="0" fillId="0" borderId="7" xfId="0" applyFont="1" applyFill="1" applyBorder="1" applyAlignment="1">
      <alignment horizontal="left" wrapText="1"/>
    </xf>
    <xf numFmtId="0" fontId="0" fillId="0" borderId="8" xfId="0" applyFont="1" applyFill="1" applyBorder="1" applyAlignment="1">
      <alignment horizontal="left" wrapText="1"/>
    </xf>
    <xf numFmtId="0" fontId="0" fillId="0" borderId="3" xfId="0" applyFont="1" applyFill="1" applyBorder="1" applyAlignment="1">
      <alignment horizontal="left" wrapText="1"/>
    </xf>
    <xf numFmtId="0" fontId="0" fillId="0" borderId="7" xfId="0" applyFont="1" applyBorder="1" applyAlignment="1">
      <alignment horizontal="left"/>
    </xf>
    <xf numFmtId="0" fontId="0" fillId="0" borderId="8" xfId="0" applyFont="1" applyBorder="1" applyAlignment="1">
      <alignment horizontal="left"/>
    </xf>
    <xf numFmtId="0" fontId="0" fillId="0" borderId="3" xfId="0" applyFont="1" applyBorder="1" applyAlignment="1">
      <alignment horizontal="left"/>
    </xf>
    <xf numFmtId="0" fontId="0" fillId="0" borderId="7" xfId="0" applyFont="1" applyBorder="1" applyAlignment="1">
      <alignment horizontal="center" vertical="center" wrapText="1"/>
    </xf>
    <xf numFmtId="0" fontId="0" fillId="0" borderId="3" xfId="0" applyFont="1" applyBorder="1" applyAlignment="1">
      <alignment horizontal="center" vertical="center" wrapText="1"/>
    </xf>
    <xf numFmtId="0" fontId="0" fillId="0" borderId="10" xfId="0" applyFont="1" applyBorder="1" applyAlignment="1">
      <alignment horizontal="left"/>
    </xf>
    <xf numFmtId="0" fontId="0" fillId="0" borderId="11" xfId="0" applyFont="1" applyBorder="1" applyAlignment="1">
      <alignment horizontal="left"/>
    </xf>
    <xf numFmtId="0" fontId="0" fillId="0" borderId="1" xfId="0" applyFont="1" applyBorder="1" applyAlignment="1">
      <alignment horizontal="left"/>
    </xf>
    <xf numFmtId="0" fontId="0" fillId="0" borderId="10" xfId="0" applyFont="1" applyBorder="1" applyAlignment="1">
      <alignment horizontal="center" vertical="center"/>
    </xf>
    <xf numFmtId="0" fontId="0" fillId="0" borderId="11" xfId="0" applyFont="1" applyBorder="1" applyAlignment="1">
      <alignment horizontal="center" vertical="center"/>
    </xf>
    <xf numFmtId="0" fontId="0" fillId="0" borderId="10"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7" xfId="0" applyFont="1" applyBorder="1" applyAlignment="1">
      <alignment horizontal="center" vertical="center"/>
    </xf>
    <xf numFmtId="0" fontId="0" fillId="0" borderId="3" xfId="0" applyFont="1" applyBorder="1" applyAlignment="1">
      <alignment horizontal="center" vertical="center"/>
    </xf>
  </cellXfs>
  <cellStyles count="6">
    <cellStyle name="Buena" xfId="3" builtinId="26"/>
    <cellStyle name="Incorrecto" xfId="4" builtinId="27"/>
    <cellStyle name="Millares" xfId="1" builtinId="3"/>
    <cellStyle name="Neutral" xfId="5" builtinId="28"/>
    <cellStyle name="Normal" xfId="0" builtinId="0"/>
    <cellStyle name="Porcentaje" xfId="2" builtinId="5"/>
  </cellStyles>
  <dxfs count="7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0</xdr:colOff>
      <xdr:row>21</xdr:row>
      <xdr:rowOff>190501</xdr:rowOff>
    </xdr:from>
    <xdr:to>
      <xdr:col>4</xdr:col>
      <xdr:colOff>200025</xdr:colOff>
      <xdr:row>29</xdr:row>
      <xdr:rowOff>123826</xdr:rowOff>
    </xdr:to>
    <xdr:sp macro="" textlink="">
      <xdr:nvSpPr>
        <xdr:cNvPr id="2" name="1 CuadroTexto">
          <a:extLst>
            <a:ext uri="{FF2B5EF4-FFF2-40B4-BE49-F238E27FC236}">
              <a16:creationId xmlns="" xmlns:a16="http://schemas.microsoft.com/office/drawing/2014/main" id="{00000000-0008-0000-0400-000002000000}"/>
            </a:ext>
          </a:extLst>
        </xdr:cNvPr>
        <xdr:cNvSpPr txBox="1"/>
      </xdr:nvSpPr>
      <xdr:spPr>
        <a:xfrm>
          <a:off x="0" y="4686301"/>
          <a:ext cx="3981450" cy="1466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es-ES" sz="1100" b="1"/>
            <a:t>IMPORTANTE:</a:t>
          </a:r>
          <a:r>
            <a:rPr lang="es-ES" sz="1100" b="1" baseline="0"/>
            <a:t> </a:t>
          </a:r>
          <a:r>
            <a:rPr lang="es-ES" sz="900"/>
            <a:t>Con el propósito de conocer la disponibilidad de tiempo del equipo proponente que facilite el logro de los objetivos y resultados comprometidos</a:t>
          </a:r>
          <a:r>
            <a:rPr lang="es-ES" sz="900" b="1" u="sng"/>
            <a:t>, sin que esto implique una imputación de gasto al financiamiento FIC</a:t>
          </a:r>
          <a:r>
            <a:rPr lang="es-ES" sz="900"/>
            <a:t>.</a:t>
          </a:r>
        </a:p>
        <a:p>
          <a:pPr marL="0" marR="0" indent="0" defTabSz="914400" eaLnBrk="1" fontAlgn="auto" latinLnBrk="0" hangingPunct="1">
            <a:lnSpc>
              <a:spcPct val="100000"/>
            </a:lnSpc>
            <a:spcBef>
              <a:spcPts val="0"/>
            </a:spcBef>
            <a:spcAft>
              <a:spcPts val="0"/>
            </a:spcAft>
            <a:buClrTx/>
            <a:buSzTx/>
            <a:buFontTx/>
            <a:buNone/>
            <a:tabLst/>
            <a:defRPr/>
          </a:pPr>
          <a:endParaRPr lang="es-ES" sz="9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257175</xdr:colOff>
      <xdr:row>20</xdr:row>
      <xdr:rowOff>76200</xdr:rowOff>
    </xdr:from>
    <xdr:to>
      <xdr:col>4</xdr:col>
      <xdr:colOff>400050</xdr:colOff>
      <xdr:row>33</xdr:row>
      <xdr:rowOff>28575</xdr:rowOff>
    </xdr:to>
    <xdr:sp macro="" textlink="">
      <xdr:nvSpPr>
        <xdr:cNvPr id="2" name="1 CuadroTexto">
          <a:extLst>
            <a:ext uri="{FF2B5EF4-FFF2-40B4-BE49-F238E27FC236}">
              <a16:creationId xmlns="" xmlns:a16="http://schemas.microsoft.com/office/drawing/2014/main" id="{00000000-0008-0000-0500-000002000000}"/>
            </a:ext>
          </a:extLst>
        </xdr:cNvPr>
        <xdr:cNvSpPr txBox="1"/>
      </xdr:nvSpPr>
      <xdr:spPr>
        <a:xfrm>
          <a:off x="257175" y="4562475"/>
          <a:ext cx="4171950" cy="2428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900"/>
            <a:t>Itemes aceptados:</a:t>
          </a:r>
        </a:p>
        <a:p>
          <a:r>
            <a:rPr lang="es-ES" sz="900"/>
            <a:t>ITEM Personal administrativo</a:t>
          </a:r>
        </a:p>
        <a:p>
          <a:endParaRPr lang="es-ES" sz="900"/>
        </a:p>
        <a:p>
          <a:r>
            <a:rPr lang="es-ES" sz="900"/>
            <a:t>ITEM Materiales de Oficina:</a:t>
          </a:r>
        </a:p>
        <a:p>
          <a:r>
            <a:rPr lang="es-ES" sz="900"/>
            <a:t>- Papelería</a:t>
          </a:r>
        </a:p>
        <a:p>
          <a:r>
            <a:rPr lang="es-ES" sz="900"/>
            <a:t>- Fungibles</a:t>
          </a:r>
        </a:p>
        <a:p>
          <a:r>
            <a:rPr lang="es-ES" sz="900"/>
            <a:t>- Material de oficina</a:t>
          </a:r>
        </a:p>
        <a:p>
          <a:r>
            <a:rPr lang="es-ES" sz="900"/>
            <a:t>- Insumos computacionales (tinta)</a:t>
          </a:r>
        </a:p>
        <a:p>
          <a:endParaRPr lang="es-ES" sz="900"/>
        </a:p>
        <a:p>
          <a:r>
            <a:rPr lang="es-ES" sz="900"/>
            <a:t>NO se financia compra ni arriendo de equipamiento de oficina</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247650</xdr:colOff>
      <xdr:row>20</xdr:row>
      <xdr:rowOff>85725</xdr:rowOff>
    </xdr:from>
    <xdr:to>
      <xdr:col>4</xdr:col>
      <xdr:colOff>390525</xdr:colOff>
      <xdr:row>26</xdr:row>
      <xdr:rowOff>114300</xdr:rowOff>
    </xdr:to>
    <xdr:sp macro="" textlink="">
      <xdr:nvSpPr>
        <xdr:cNvPr id="2" name="1 CuadroTexto">
          <a:extLst>
            <a:ext uri="{FF2B5EF4-FFF2-40B4-BE49-F238E27FC236}">
              <a16:creationId xmlns="" xmlns:a16="http://schemas.microsoft.com/office/drawing/2014/main" id="{00000000-0008-0000-0600-000002000000}"/>
            </a:ext>
          </a:extLst>
        </xdr:cNvPr>
        <xdr:cNvSpPr txBox="1"/>
      </xdr:nvSpPr>
      <xdr:spPr>
        <a:xfrm>
          <a:off x="247650" y="4762500"/>
          <a:ext cx="3495675" cy="1171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0"/>
            </a:lnSpc>
          </a:pPr>
          <a:r>
            <a:rPr lang="es-ES" sz="900" b="1"/>
            <a:t>ITEM</a:t>
          </a:r>
          <a:r>
            <a:rPr lang="es-ES" sz="900" b="1" baseline="0"/>
            <a:t> </a:t>
          </a:r>
          <a:r>
            <a:rPr lang="es-ES" sz="900" b="1"/>
            <a:t>Difusión:</a:t>
          </a:r>
        </a:p>
        <a:p>
          <a:pPr>
            <a:lnSpc>
              <a:spcPts val="1000"/>
            </a:lnSpc>
          </a:pPr>
          <a:r>
            <a:rPr lang="es-ES" sz="900"/>
            <a:t>-Publicaciones</a:t>
          </a:r>
        </a:p>
        <a:p>
          <a:pPr>
            <a:lnSpc>
              <a:spcPts val="1000"/>
            </a:lnSpc>
          </a:pPr>
          <a:r>
            <a:rPr lang="es-ES" sz="900"/>
            <a:t>-Avisos</a:t>
          </a:r>
        </a:p>
        <a:p>
          <a:pPr>
            <a:lnSpc>
              <a:spcPts val="1000"/>
            </a:lnSpc>
          </a:pPr>
          <a:r>
            <a:rPr lang="es-ES" sz="900"/>
            <a:t>-Producción</a:t>
          </a:r>
          <a:r>
            <a:rPr lang="es-ES" sz="900" baseline="0"/>
            <a:t> Audiovisual</a:t>
          </a:r>
          <a:endParaRPr lang="es-ES" sz="900"/>
        </a:p>
        <a:p>
          <a:pPr>
            <a:lnSpc>
              <a:spcPts val="900"/>
            </a:lnSpc>
          </a:pPr>
          <a:endParaRPr lang="es-ES" sz="900"/>
        </a:p>
        <a:p>
          <a:pPr>
            <a:lnSpc>
              <a:spcPts val="1000"/>
            </a:lnSpc>
          </a:pPr>
          <a:r>
            <a:rPr lang="es-ES" sz="900" b="1"/>
            <a:t>ITEM Material Gráfico:</a:t>
          </a:r>
        </a:p>
        <a:p>
          <a:pPr>
            <a:lnSpc>
              <a:spcPts val="900"/>
            </a:lnSpc>
          </a:pPr>
          <a:r>
            <a:rPr lang="es-ES" sz="900"/>
            <a:t>-Impresiones  gráficas</a:t>
          </a:r>
        </a:p>
        <a:p>
          <a:pPr>
            <a:lnSpc>
              <a:spcPts val="900"/>
            </a:lnSpc>
          </a:pPr>
          <a:r>
            <a:rPr lang="es-ES" sz="900"/>
            <a:t>-Otros</a:t>
          </a:r>
          <a:r>
            <a:rPr lang="es-ES" sz="900" baseline="0"/>
            <a:t> Relacionados Debidamente Justificados en el Plan de Difusión que se debe adjuntar.</a:t>
          </a:r>
        </a:p>
        <a:p>
          <a:endParaRPr lang="es-ES" sz="9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371475</xdr:colOff>
      <xdr:row>1</xdr:row>
      <xdr:rowOff>66675</xdr:rowOff>
    </xdr:from>
    <xdr:to>
      <xdr:col>14</xdr:col>
      <xdr:colOff>523875</xdr:colOff>
      <xdr:row>5</xdr:row>
      <xdr:rowOff>19049</xdr:rowOff>
    </xdr:to>
    <xdr:sp macro="" textlink="">
      <xdr:nvSpPr>
        <xdr:cNvPr id="2" name="1 CuadroTexto">
          <a:extLst>
            <a:ext uri="{FF2B5EF4-FFF2-40B4-BE49-F238E27FC236}">
              <a16:creationId xmlns="" xmlns:a16="http://schemas.microsoft.com/office/drawing/2014/main" id="{00000000-0008-0000-0800-000002000000}"/>
            </a:ext>
          </a:extLst>
        </xdr:cNvPr>
        <xdr:cNvSpPr txBox="1"/>
      </xdr:nvSpPr>
      <xdr:spPr>
        <a:xfrm>
          <a:off x="7353300" y="257175"/>
          <a:ext cx="4457700" cy="7619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000" b="1"/>
            <a:t>NOTA</a:t>
          </a:r>
          <a:r>
            <a:rPr lang="es-ES" sz="1000"/>
            <a:t>:</a:t>
          </a:r>
          <a:r>
            <a:rPr lang="es-ES" sz="1000" baseline="0"/>
            <a:t>  </a:t>
          </a:r>
          <a:r>
            <a:rPr lang="es-ES" sz="1000"/>
            <a:t>El desarrollo de este flujo es importante para el cálculo del flujo de las actividades en relación con el presupuesto FIC que se otorga, teniendo en cuenta que la primera cuota del 25% y se debe preveer con anticipación el momento de traspasar los dineros restantes durante el transcurso del proyecto.</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2.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3.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dimension ref="A1:K39"/>
  <sheetViews>
    <sheetView showGridLines="0" zoomScale="85" zoomScaleNormal="85" workbookViewId="0">
      <selection activeCell="D9" sqref="D9"/>
    </sheetView>
  </sheetViews>
  <sheetFormatPr baseColWidth="10" defaultColWidth="11.42578125" defaultRowHeight="15" x14ac:dyDescent="0.25"/>
  <cols>
    <col min="1" max="1" width="4.85546875" customWidth="1"/>
    <col min="2" max="2" width="29.28515625" customWidth="1"/>
    <col min="3" max="3" width="36.85546875" style="108" customWidth="1"/>
    <col min="4" max="4" width="43.42578125" style="108" customWidth="1"/>
    <col min="5" max="5" width="29.7109375" style="108" customWidth="1"/>
    <col min="6" max="6" width="27" style="108" customWidth="1"/>
    <col min="7" max="7" width="12.140625" style="108" bestFit="1" customWidth="1"/>
    <col min="8" max="8" width="12.5703125" style="108" bestFit="1" customWidth="1"/>
    <col min="9" max="9" width="30.42578125" style="108" customWidth="1"/>
    <col min="10" max="10" width="30.85546875" style="108" bestFit="1" customWidth="1"/>
  </cols>
  <sheetData>
    <row r="1" spans="1:11" x14ac:dyDescent="0.25">
      <c r="A1" s="306" t="s">
        <v>0</v>
      </c>
      <c r="B1" s="306"/>
      <c r="C1" s="306"/>
      <c r="D1" s="306"/>
      <c r="E1" s="306"/>
      <c r="F1" s="306"/>
      <c r="G1" s="306"/>
      <c r="H1" s="306"/>
      <c r="I1" s="306"/>
      <c r="J1" s="306"/>
    </row>
    <row r="2" spans="1:11" ht="15" customHeight="1" x14ac:dyDescent="0.25">
      <c r="B2" s="16" t="s">
        <v>1</v>
      </c>
      <c r="C2" s="129" t="s">
        <v>438</v>
      </c>
      <c r="D2" s="141"/>
      <c r="E2" s="141"/>
      <c r="F2" s="141"/>
      <c r="G2" s="141"/>
      <c r="H2" s="141"/>
      <c r="I2" s="141"/>
      <c r="J2" s="145"/>
    </row>
    <row r="3" spans="1:11" ht="15" customHeight="1" x14ac:dyDescent="0.25">
      <c r="B3" s="16" t="s">
        <v>2</v>
      </c>
      <c r="C3" s="165" t="s">
        <v>3</v>
      </c>
      <c r="D3" s="141"/>
      <c r="E3" s="141"/>
      <c r="F3" s="141"/>
      <c r="G3" s="141"/>
      <c r="H3" s="141"/>
      <c r="I3" s="141"/>
      <c r="J3" s="145"/>
      <c r="K3">
        <f>LEN(C3)</f>
        <v>46</v>
      </c>
    </row>
    <row r="4" spans="1:11" x14ac:dyDescent="0.25">
      <c r="B4" s="16" t="s">
        <v>4</v>
      </c>
      <c r="C4" s="184" t="s">
        <v>5</v>
      </c>
      <c r="D4" s="142"/>
      <c r="E4" s="142"/>
      <c r="F4" s="142"/>
      <c r="G4" s="142"/>
      <c r="H4" s="142"/>
      <c r="I4" s="142"/>
      <c r="J4" s="130"/>
    </row>
    <row r="5" spans="1:11" x14ac:dyDescent="0.25">
      <c r="B5" s="16" t="s">
        <v>6</v>
      </c>
      <c r="C5" s="184" t="s">
        <v>7</v>
      </c>
      <c r="D5" s="142"/>
      <c r="E5" s="142"/>
      <c r="F5" s="142"/>
      <c r="G5" s="142"/>
      <c r="H5" s="142"/>
      <c r="I5" s="142"/>
      <c r="J5" s="130"/>
    </row>
    <row r="6" spans="1:11" x14ac:dyDescent="0.25">
      <c r="B6" s="45" t="s">
        <v>8</v>
      </c>
      <c r="C6" s="310" t="s">
        <v>439</v>
      </c>
      <c r="D6" s="311"/>
      <c r="E6" s="311"/>
      <c r="F6" s="311"/>
      <c r="G6" s="311"/>
      <c r="H6" s="311"/>
      <c r="I6" s="311"/>
      <c r="J6" s="312"/>
    </row>
    <row r="7" spans="1:11" x14ac:dyDescent="0.25">
      <c r="B7" s="45"/>
      <c r="C7" s="143"/>
      <c r="D7" s="143"/>
      <c r="E7" s="143"/>
      <c r="F7" s="143"/>
      <c r="G7" s="143"/>
      <c r="H7" s="143"/>
      <c r="I7" s="143"/>
      <c r="J7" s="143"/>
    </row>
    <row r="8" spans="1:11" x14ac:dyDescent="0.25">
      <c r="C8" s="307" t="s">
        <v>9</v>
      </c>
      <c r="D8" s="308"/>
      <c r="E8" s="308"/>
      <c r="F8" s="308"/>
      <c r="G8" s="308"/>
      <c r="H8" s="308"/>
      <c r="I8" s="308"/>
      <c r="J8" s="309"/>
    </row>
    <row r="9" spans="1:11" ht="30" x14ac:dyDescent="0.25">
      <c r="A9" s="167" t="s">
        <v>10</v>
      </c>
      <c r="B9" s="168" t="s">
        <v>11</v>
      </c>
      <c r="C9" s="168" t="s">
        <v>12</v>
      </c>
      <c r="D9" s="168" t="s">
        <v>13</v>
      </c>
      <c r="E9" s="168" t="s">
        <v>14</v>
      </c>
      <c r="F9" s="168" t="s">
        <v>15</v>
      </c>
      <c r="G9" s="168" t="s">
        <v>16</v>
      </c>
      <c r="H9" s="168" t="s">
        <v>17</v>
      </c>
      <c r="I9" s="168" t="s">
        <v>18</v>
      </c>
      <c r="J9" s="168" t="s">
        <v>19</v>
      </c>
    </row>
    <row r="10" spans="1:11" ht="134.25" customHeight="1" thickBot="1" x14ac:dyDescent="0.3">
      <c r="A10" s="169" t="s">
        <v>437</v>
      </c>
      <c r="B10" s="170" t="s">
        <v>522</v>
      </c>
      <c r="C10" s="171"/>
      <c r="D10" s="171"/>
      <c r="E10" s="172"/>
      <c r="F10" s="172"/>
      <c r="G10" s="172"/>
      <c r="H10" s="139">
        <v>1</v>
      </c>
      <c r="I10" s="173" t="s">
        <v>471</v>
      </c>
      <c r="J10" s="140" t="s">
        <v>494</v>
      </c>
    </row>
    <row r="11" spans="1:11" ht="95.25" customHeight="1" thickBot="1" x14ac:dyDescent="0.3">
      <c r="A11" s="294">
        <v>1</v>
      </c>
      <c r="B11" s="300" t="s">
        <v>440</v>
      </c>
      <c r="C11" s="174" t="s">
        <v>444</v>
      </c>
      <c r="D11" s="175" t="s">
        <v>518</v>
      </c>
      <c r="E11" s="174" t="s">
        <v>20</v>
      </c>
      <c r="F11" s="174" t="s">
        <v>21</v>
      </c>
      <c r="G11" s="174" t="s">
        <v>22</v>
      </c>
      <c r="H11" s="176">
        <v>1</v>
      </c>
      <c r="I11" s="177" t="s">
        <v>472</v>
      </c>
      <c r="J11" s="177" t="s">
        <v>494</v>
      </c>
    </row>
    <row r="12" spans="1:11" ht="59.25" customHeight="1" thickBot="1" x14ac:dyDescent="0.3">
      <c r="A12" s="295"/>
      <c r="B12" s="301"/>
      <c r="C12" s="174" t="s">
        <v>445</v>
      </c>
      <c r="D12" s="175" t="s">
        <v>519</v>
      </c>
      <c r="E12" s="174" t="s">
        <v>23</v>
      </c>
      <c r="F12" s="178" t="s">
        <v>460</v>
      </c>
      <c r="G12" s="174" t="s">
        <v>22</v>
      </c>
      <c r="H12" s="176">
        <v>0.2</v>
      </c>
      <c r="I12" s="177" t="s">
        <v>473</v>
      </c>
      <c r="J12" s="177" t="s">
        <v>495</v>
      </c>
    </row>
    <row r="13" spans="1:11" ht="75.75" thickBot="1" x14ac:dyDescent="0.3">
      <c r="A13" s="295"/>
      <c r="B13" s="302"/>
      <c r="C13" s="174" t="s">
        <v>446</v>
      </c>
      <c r="D13" s="175" t="s">
        <v>520</v>
      </c>
      <c r="E13" s="174" t="s">
        <v>24</v>
      </c>
      <c r="F13" s="179" t="s">
        <v>25</v>
      </c>
      <c r="G13" s="174" t="s">
        <v>26</v>
      </c>
      <c r="H13" s="176">
        <v>1</v>
      </c>
      <c r="I13" s="177" t="s">
        <v>474</v>
      </c>
      <c r="J13" s="177" t="s">
        <v>495</v>
      </c>
    </row>
    <row r="14" spans="1:11" ht="60.75" thickBot="1" x14ac:dyDescent="0.3">
      <c r="A14" s="294">
        <v>2</v>
      </c>
      <c r="B14" s="300" t="s">
        <v>441</v>
      </c>
      <c r="C14" s="300" t="s">
        <v>447</v>
      </c>
      <c r="D14" s="179" t="s">
        <v>27</v>
      </c>
      <c r="E14" s="179" t="s">
        <v>28</v>
      </c>
      <c r="F14" s="179" t="s">
        <v>29</v>
      </c>
      <c r="G14" s="179" t="s">
        <v>22</v>
      </c>
      <c r="H14" s="176">
        <v>1</v>
      </c>
      <c r="I14" s="177" t="s">
        <v>475</v>
      </c>
      <c r="J14" s="177" t="s">
        <v>496</v>
      </c>
    </row>
    <row r="15" spans="1:11" ht="45.75" thickBot="1" x14ac:dyDescent="0.3">
      <c r="A15" s="295"/>
      <c r="B15" s="301"/>
      <c r="C15" s="301"/>
      <c r="D15" s="179" t="s">
        <v>30</v>
      </c>
      <c r="E15" s="179" t="s">
        <v>456</v>
      </c>
      <c r="F15" s="179" t="s">
        <v>31</v>
      </c>
      <c r="G15" s="179" t="s">
        <v>22</v>
      </c>
      <c r="H15" s="176">
        <v>0.9</v>
      </c>
      <c r="I15" s="177" t="s">
        <v>476</v>
      </c>
      <c r="J15" s="177" t="s">
        <v>496</v>
      </c>
    </row>
    <row r="16" spans="1:11" ht="45.75" thickBot="1" x14ac:dyDescent="0.3">
      <c r="A16" s="295"/>
      <c r="B16" s="301"/>
      <c r="C16" s="302"/>
      <c r="D16" s="179" t="s">
        <v>32</v>
      </c>
      <c r="E16" s="179" t="s">
        <v>33</v>
      </c>
      <c r="F16" s="179" t="s">
        <v>34</v>
      </c>
      <c r="G16" s="179" t="s">
        <v>22</v>
      </c>
      <c r="H16" s="176">
        <v>0.7</v>
      </c>
      <c r="I16" s="177" t="s">
        <v>477</v>
      </c>
      <c r="J16" s="177" t="s">
        <v>497</v>
      </c>
    </row>
    <row r="17" spans="1:10" ht="105.75" thickBot="1" x14ac:dyDescent="0.3">
      <c r="A17" s="295"/>
      <c r="B17" s="301"/>
      <c r="C17" s="300" t="s">
        <v>448</v>
      </c>
      <c r="D17" s="179" t="s">
        <v>35</v>
      </c>
      <c r="E17" s="179" t="s">
        <v>36</v>
      </c>
      <c r="F17" s="179" t="s">
        <v>37</v>
      </c>
      <c r="G17" s="179" t="s">
        <v>22</v>
      </c>
      <c r="H17" s="176">
        <v>1</v>
      </c>
      <c r="I17" s="177" t="s">
        <v>478</v>
      </c>
      <c r="J17" s="177" t="s">
        <v>498</v>
      </c>
    </row>
    <row r="18" spans="1:10" ht="75.75" thickBot="1" x14ac:dyDescent="0.3">
      <c r="A18" s="295"/>
      <c r="B18" s="301"/>
      <c r="C18" s="302"/>
      <c r="D18" s="179" t="s">
        <v>39</v>
      </c>
      <c r="E18" s="179" t="s">
        <v>40</v>
      </c>
      <c r="F18" s="179" t="s">
        <v>41</v>
      </c>
      <c r="G18" s="179" t="s">
        <v>26</v>
      </c>
      <c r="H18" s="176">
        <v>0.8</v>
      </c>
      <c r="I18" s="177" t="s">
        <v>479</v>
      </c>
      <c r="J18" s="177" t="s">
        <v>499</v>
      </c>
    </row>
    <row r="19" spans="1:10" ht="45.75" thickBot="1" x14ac:dyDescent="0.3">
      <c r="A19" s="295"/>
      <c r="B19" s="301"/>
      <c r="C19" s="300" t="s">
        <v>449</v>
      </c>
      <c r="D19" s="179" t="s">
        <v>42</v>
      </c>
      <c r="E19" s="179" t="s">
        <v>43</v>
      </c>
      <c r="F19" s="179" t="s">
        <v>44</v>
      </c>
      <c r="G19" s="179" t="s">
        <v>22</v>
      </c>
      <c r="H19" s="176">
        <v>0.8</v>
      </c>
      <c r="I19" s="177" t="s">
        <v>480</v>
      </c>
      <c r="J19" s="177" t="s">
        <v>500</v>
      </c>
    </row>
    <row r="20" spans="1:10" ht="45.75" thickBot="1" x14ac:dyDescent="0.3">
      <c r="A20" s="295"/>
      <c r="B20" s="301"/>
      <c r="C20" s="301"/>
      <c r="D20" s="179" t="s">
        <v>45</v>
      </c>
      <c r="E20" s="179" t="s">
        <v>457</v>
      </c>
      <c r="F20" s="179" t="s">
        <v>46</v>
      </c>
      <c r="G20" s="179" t="s">
        <v>22</v>
      </c>
      <c r="H20" s="176">
        <v>1</v>
      </c>
      <c r="I20" s="177" t="s">
        <v>481</v>
      </c>
      <c r="J20" s="177" t="s">
        <v>501</v>
      </c>
    </row>
    <row r="21" spans="1:10" ht="30.75" thickBot="1" x14ac:dyDescent="0.3">
      <c r="A21" s="295"/>
      <c r="B21" s="301"/>
      <c r="C21" s="301"/>
      <c r="D21" s="179" t="s">
        <v>48</v>
      </c>
      <c r="E21" s="179" t="s">
        <v>49</v>
      </c>
      <c r="F21" s="179" t="s">
        <v>50</v>
      </c>
      <c r="G21" s="179" t="s">
        <v>22</v>
      </c>
      <c r="H21" s="176">
        <v>1</v>
      </c>
      <c r="I21" s="177" t="s">
        <v>481</v>
      </c>
      <c r="J21" s="177" t="s">
        <v>502</v>
      </c>
    </row>
    <row r="22" spans="1:10" ht="60.75" thickBot="1" x14ac:dyDescent="0.3">
      <c r="A22" s="180"/>
      <c r="B22" s="301"/>
      <c r="C22" s="301"/>
      <c r="D22" s="179" t="s">
        <v>345</v>
      </c>
      <c r="E22" s="179" t="s">
        <v>461</v>
      </c>
      <c r="F22" s="178" t="s">
        <v>462</v>
      </c>
      <c r="G22" s="179" t="s">
        <v>22</v>
      </c>
      <c r="H22" s="176">
        <v>0.8</v>
      </c>
      <c r="I22" s="177" t="s">
        <v>481</v>
      </c>
      <c r="J22" s="177" t="s">
        <v>503</v>
      </c>
    </row>
    <row r="23" spans="1:10" ht="45.75" thickBot="1" x14ac:dyDescent="0.3">
      <c r="A23" s="180"/>
      <c r="B23" s="301"/>
      <c r="C23" s="301"/>
      <c r="D23" s="179" t="s">
        <v>51</v>
      </c>
      <c r="E23" s="179" t="s">
        <v>458</v>
      </c>
      <c r="F23" s="179" t="s">
        <v>52</v>
      </c>
      <c r="G23" s="179" t="s">
        <v>26</v>
      </c>
      <c r="H23" s="176">
        <v>1</v>
      </c>
      <c r="I23" s="177" t="s">
        <v>47</v>
      </c>
      <c r="J23" s="177" t="s">
        <v>498</v>
      </c>
    </row>
    <row r="24" spans="1:10" ht="60.75" thickBot="1" x14ac:dyDescent="0.3">
      <c r="A24" s="180"/>
      <c r="B24" s="302"/>
      <c r="C24" s="302"/>
      <c r="D24" s="179" t="s">
        <v>53</v>
      </c>
      <c r="E24" s="179" t="s">
        <v>459</v>
      </c>
      <c r="F24" s="179" t="s">
        <v>54</v>
      </c>
      <c r="G24" s="179" t="s">
        <v>26</v>
      </c>
      <c r="H24" s="176">
        <v>1</v>
      </c>
      <c r="I24" s="177" t="s">
        <v>482</v>
      </c>
      <c r="J24" s="177" t="s">
        <v>504</v>
      </c>
    </row>
    <row r="25" spans="1:10" ht="60.75" thickBot="1" x14ac:dyDescent="0.3">
      <c r="A25" s="294">
        <v>3</v>
      </c>
      <c r="B25" s="300" t="s">
        <v>442</v>
      </c>
      <c r="C25" s="179" t="s">
        <v>55</v>
      </c>
      <c r="D25" s="179" t="s">
        <v>464</v>
      </c>
      <c r="E25" s="179" t="s">
        <v>463</v>
      </c>
      <c r="F25" s="179" t="s">
        <v>56</v>
      </c>
      <c r="G25" s="179" t="s">
        <v>26</v>
      </c>
      <c r="H25" s="176">
        <v>1</v>
      </c>
      <c r="I25" s="177" t="s">
        <v>483</v>
      </c>
      <c r="J25" s="177" t="s">
        <v>57</v>
      </c>
    </row>
    <row r="26" spans="1:10" ht="45.75" thickBot="1" x14ac:dyDescent="0.3">
      <c r="A26" s="295"/>
      <c r="B26" s="301"/>
      <c r="C26" s="300" t="s">
        <v>450</v>
      </c>
      <c r="D26" s="179" t="s">
        <v>58</v>
      </c>
      <c r="E26" s="179" t="s">
        <v>59</v>
      </c>
      <c r="F26" s="179" t="s">
        <v>60</v>
      </c>
      <c r="G26" s="179" t="s">
        <v>26</v>
      </c>
      <c r="H26" s="177" t="s">
        <v>61</v>
      </c>
      <c r="I26" s="177" t="s">
        <v>484</v>
      </c>
      <c r="J26" s="177" t="s">
        <v>505</v>
      </c>
    </row>
    <row r="27" spans="1:10" ht="45.75" thickBot="1" x14ac:dyDescent="0.3">
      <c r="A27" s="295"/>
      <c r="B27" s="301"/>
      <c r="C27" s="302"/>
      <c r="D27" s="179" t="s">
        <v>62</v>
      </c>
      <c r="E27" s="179" t="s">
        <v>63</v>
      </c>
      <c r="F27" s="179" t="s">
        <v>465</v>
      </c>
      <c r="G27" s="179" t="s">
        <v>26</v>
      </c>
      <c r="H27" s="177" t="s">
        <v>61</v>
      </c>
      <c r="I27" s="177" t="s">
        <v>485</v>
      </c>
      <c r="J27" s="177" t="s">
        <v>64</v>
      </c>
    </row>
    <row r="28" spans="1:10" ht="75.75" thickBot="1" x14ac:dyDescent="0.3">
      <c r="A28" s="295"/>
      <c r="B28" s="301"/>
      <c r="C28" s="179" t="s">
        <v>451</v>
      </c>
      <c r="D28" s="179" t="s">
        <v>343</v>
      </c>
      <c r="E28" s="179" t="s">
        <v>65</v>
      </c>
      <c r="F28" s="179" t="s">
        <v>66</v>
      </c>
      <c r="G28" s="179" t="s">
        <v>22</v>
      </c>
      <c r="H28" s="176">
        <v>1</v>
      </c>
      <c r="I28" s="177" t="s">
        <v>486</v>
      </c>
      <c r="J28" s="177" t="s">
        <v>506</v>
      </c>
    </row>
    <row r="29" spans="1:10" ht="135.75" thickBot="1" x14ac:dyDescent="0.3">
      <c r="A29" s="295"/>
      <c r="B29" s="301"/>
      <c r="C29" s="179" t="s">
        <v>452</v>
      </c>
      <c r="D29" s="179" t="s">
        <v>67</v>
      </c>
      <c r="E29" s="179" t="s">
        <v>466</v>
      </c>
      <c r="F29" s="178" t="s">
        <v>467</v>
      </c>
      <c r="G29" s="179" t="s">
        <v>22</v>
      </c>
      <c r="H29" s="177" t="s">
        <v>493</v>
      </c>
      <c r="I29" s="177" t="s">
        <v>487</v>
      </c>
      <c r="J29" s="177" t="s">
        <v>507</v>
      </c>
    </row>
    <row r="30" spans="1:10" ht="36.75" customHeight="1" thickBot="1" x14ac:dyDescent="0.3">
      <c r="A30" s="296"/>
      <c r="B30" s="302"/>
      <c r="C30" s="179" t="s">
        <v>453</v>
      </c>
      <c r="D30" s="179" t="s">
        <v>68</v>
      </c>
      <c r="E30" s="179" t="s">
        <v>468</v>
      </c>
      <c r="F30" s="179" t="s">
        <v>469</v>
      </c>
      <c r="G30" s="179" t="s">
        <v>22</v>
      </c>
      <c r="H30" s="176">
        <v>0.3</v>
      </c>
      <c r="I30" s="177" t="s">
        <v>488</v>
      </c>
      <c r="J30" s="177" t="s">
        <v>508</v>
      </c>
    </row>
    <row r="31" spans="1:10" ht="195.75" thickBot="1" x14ac:dyDescent="0.3">
      <c r="A31" s="294">
        <v>4</v>
      </c>
      <c r="B31" s="300" t="s">
        <v>443</v>
      </c>
      <c r="C31" s="179" t="s">
        <v>454</v>
      </c>
      <c r="D31" s="179" t="s">
        <v>69</v>
      </c>
      <c r="E31" s="178" t="s">
        <v>470</v>
      </c>
      <c r="F31" s="179" t="s">
        <v>70</v>
      </c>
      <c r="G31" s="179" t="s">
        <v>22</v>
      </c>
      <c r="H31" s="176">
        <v>1</v>
      </c>
      <c r="I31" s="181" t="s">
        <v>489</v>
      </c>
      <c r="J31" s="177" t="s">
        <v>71</v>
      </c>
    </row>
    <row r="32" spans="1:10" ht="210.75" thickBot="1" x14ac:dyDescent="0.3">
      <c r="A32" s="295"/>
      <c r="B32" s="301"/>
      <c r="C32" s="179" t="s">
        <v>455</v>
      </c>
      <c r="D32" s="179" t="s">
        <v>72</v>
      </c>
      <c r="E32" s="179" t="s">
        <v>73</v>
      </c>
      <c r="F32" s="179" t="s">
        <v>74</v>
      </c>
      <c r="G32" s="179" t="s">
        <v>22</v>
      </c>
      <c r="H32" s="176">
        <v>1</v>
      </c>
      <c r="I32" s="182" t="s">
        <v>490</v>
      </c>
      <c r="J32" s="177" t="s">
        <v>75</v>
      </c>
    </row>
    <row r="33" spans="1:10" ht="195" x14ac:dyDescent="0.25">
      <c r="A33" s="296"/>
      <c r="B33" s="302"/>
      <c r="C33" s="179" t="s">
        <v>76</v>
      </c>
      <c r="D33" s="183" t="s">
        <v>521</v>
      </c>
      <c r="E33" s="179" t="s">
        <v>77</v>
      </c>
      <c r="F33" s="179" t="s">
        <v>78</v>
      </c>
      <c r="G33" s="179" t="s">
        <v>22</v>
      </c>
      <c r="H33" s="179" t="s">
        <v>38</v>
      </c>
      <c r="I33" s="182" t="s">
        <v>492</v>
      </c>
      <c r="J33" s="179" t="s">
        <v>71</v>
      </c>
    </row>
    <row r="34" spans="1:10" ht="26.25" hidden="1" customHeight="1" x14ac:dyDescent="0.25">
      <c r="A34" s="297">
        <v>5</v>
      </c>
      <c r="B34" s="303"/>
      <c r="C34" s="50"/>
      <c r="D34" s="50"/>
      <c r="E34" s="50"/>
      <c r="F34" s="50"/>
      <c r="G34" s="50"/>
      <c r="H34" s="50"/>
      <c r="J34" s="50"/>
    </row>
    <row r="35" spans="1:10" ht="26.25" hidden="1" customHeight="1" x14ac:dyDescent="0.25">
      <c r="A35" s="298"/>
      <c r="B35" s="304"/>
      <c r="C35" s="50"/>
      <c r="D35" s="50"/>
      <c r="E35" s="50"/>
      <c r="F35" s="50"/>
      <c r="G35" s="50"/>
      <c r="H35" s="50"/>
      <c r="I35" s="138" t="s">
        <v>491</v>
      </c>
      <c r="J35" s="50"/>
    </row>
    <row r="36" spans="1:10" ht="26.25" hidden="1" customHeight="1" x14ac:dyDescent="0.25">
      <c r="A36" s="299"/>
      <c r="B36" s="305"/>
      <c r="C36" s="50"/>
      <c r="D36" s="50"/>
      <c r="E36" s="50"/>
      <c r="F36" s="50"/>
      <c r="G36" s="50"/>
      <c r="H36" s="50"/>
      <c r="I36" s="138"/>
      <c r="J36" s="50"/>
    </row>
    <row r="37" spans="1:10" ht="26.25" customHeight="1" x14ac:dyDescent="0.25">
      <c r="A37" s="30"/>
      <c r="B37" s="31"/>
      <c r="C37" s="144"/>
      <c r="D37" s="144"/>
      <c r="E37" s="144"/>
      <c r="F37" s="144"/>
      <c r="G37" s="144"/>
      <c r="H37" s="144"/>
      <c r="I37" s="138"/>
      <c r="J37" s="144"/>
    </row>
    <row r="38" spans="1:10" x14ac:dyDescent="0.25">
      <c r="I38" s="138"/>
    </row>
    <row r="39" spans="1:10" x14ac:dyDescent="0.25">
      <c r="I39" s="138"/>
    </row>
  </sheetData>
  <mergeCells count="17">
    <mergeCell ref="A1:J1"/>
    <mergeCell ref="C8:J8"/>
    <mergeCell ref="C6:J6"/>
    <mergeCell ref="A11:A13"/>
    <mergeCell ref="A14:A21"/>
    <mergeCell ref="B11:B13"/>
    <mergeCell ref="A31:A33"/>
    <mergeCell ref="A34:A36"/>
    <mergeCell ref="A25:A30"/>
    <mergeCell ref="C14:C16"/>
    <mergeCell ref="C17:C18"/>
    <mergeCell ref="C19:C24"/>
    <mergeCell ref="B25:B30"/>
    <mergeCell ref="B14:B24"/>
    <mergeCell ref="C26:C27"/>
    <mergeCell ref="B31:B33"/>
    <mergeCell ref="B34:B36"/>
  </mergeCells>
  <conditionalFormatting sqref="K3">
    <cfRule type="cellIs" dxfId="70" priority="1" operator="greaterThan">
      <formula>50</formula>
    </cfRule>
  </conditionalFormatting>
  <dataValidations count="1">
    <dataValidation type="textLength" operator="lessThan" showInputMessage="1" showErrorMessage="1" sqref="D2:J3 C3">
      <formula1>51</formula1>
    </dataValidation>
  </dataValidations>
  <pageMargins left="0.23622047244094491" right="0.23622047244094491" top="0.74803149606299213" bottom="0.19685039370078741" header="0.31496062992125984" footer="0.31496062992125984"/>
  <pageSetup paperSize="9" scale="50" fitToHeight="0" orientation="landscape" horizontalDpi="4294967295" verticalDpi="4294967295"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pageSetUpPr fitToPage="1"/>
  </sheetPr>
  <dimension ref="A1:J39"/>
  <sheetViews>
    <sheetView showGridLines="0" workbookViewId="0">
      <selection activeCell="D11" sqref="D11"/>
    </sheetView>
  </sheetViews>
  <sheetFormatPr baseColWidth="10" defaultColWidth="11.42578125" defaultRowHeight="15" x14ac:dyDescent="0.25"/>
  <cols>
    <col min="1" max="1" width="4.85546875" customWidth="1"/>
    <col min="2" max="3" width="34.85546875" customWidth="1"/>
    <col min="4" max="4" width="28.42578125" style="32" customWidth="1"/>
    <col min="5" max="5" width="14.85546875" style="32" customWidth="1"/>
    <col min="6" max="6" width="15.42578125" style="32" customWidth="1"/>
  </cols>
  <sheetData>
    <row r="1" spans="1:10" ht="15.75" x14ac:dyDescent="0.25">
      <c r="A1" s="314" t="s">
        <v>0</v>
      </c>
      <c r="B1" s="314"/>
      <c r="C1" s="314"/>
      <c r="D1" s="314"/>
      <c r="E1" s="314"/>
      <c r="F1" s="314"/>
      <c r="G1" s="63"/>
      <c r="H1" s="63"/>
      <c r="I1" s="63"/>
      <c r="J1" s="63"/>
    </row>
    <row r="2" spans="1:10" ht="18" customHeight="1" x14ac:dyDescent="0.25">
      <c r="B2" s="84" t="s">
        <v>2</v>
      </c>
      <c r="C2" s="310" t="str">
        <f>+'1. Técnico A'!C3</f>
        <v>Invernadero geotérmico para cultivo de tomates</v>
      </c>
      <c r="D2" s="311"/>
      <c r="E2" s="311"/>
      <c r="F2" s="312"/>
    </row>
    <row r="3" spans="1:10" ht="18" customHeight="1" x14ac:dyDescent="0.25">
      <c r="B3" s="84" t="s">
        <v>4</v>
      </c>
      <c r="C3" s="310" t="str">
        <f>+'1. Técnico A'!C4</f>
        <v>Universidad de Chile</v>
      </c>
      <c r="D3" s="311"/>
      <c r="E3" s="311"/>
      <c r="F3" s="312"/>
    </row>
    <row r="4" spans="1:10" ht="18" customHeight="1" x14ac:dyDescent="0.25">
      <c r="B4" s="84" t="s">
        <v>6</v>
      </c>
      <c r="C4" s="310" t="str">
        <f>+'1. Técnico A'!C5</f>
        <v>Sr. Diego Morata Céspedes</v>
      </c>
      <c r="D4" s="311"/>
      <c r="E4" s="311"/>
      <c r="F4" s="312"/>
    </row>
    <row r="5" spans="1:10" x14ac:dyDescent="0.25">
      <c r="D5" s="19"/>
      <c r="E5" s="19"/>
      <c r="F5" s="19"/>
    </row>
    <row r="7" spans="1:10" x14ac:dyDescent="0.25">
      <c r="A7" s="6"/>
      <c r="B7" s="313" t="s">
        <v>79</v>
      </c>
      <c r="C7" s="313"/>
      <c r="D7" s="313"/>
      <c r="E7" s="313"/>
      <c r="F7" s="313"/>
    </row>
    <row r="8" spans="1:10" x14ac:dyDescent="0.25">
      <c r="A8" s="168" t="s">
        <v>10</v>
      </c>
      <c r="B8" s="168" t="s">
        <v>80</v>
      </c>
      <c r="C8" s="168" t="s">
        <v>81</v>
      </c>
      <c r="D8" s="168" t="s">
        <v>18</v>
      </c>
      <c r="E8" s="168" t="s">
        <v>16</v>
      </c>
      <c r="F8" s="168" t="s">
        <v>19</v>
      </c>
    </row>
    <row r="9" spans="1:10" ht="74.25" customHeight="1" x14ac:dyDescent="0.25">
      <c r="A9" s="185">
        <v>1</v>
      </c>
      <c r="B9" s="175" t="str">
        <f>'1. Técnico A'!D11</f>
        <v xml:space="preserve">Articular Mesa de Trabajo entre el Gobierno Regional de Los Ríos, INDAP Región de Los Ríos y CEGA-Universidad de Chile para definir la matriz de decisión técnica/económica/social que definirá al beneficiario final. </v>
      </c>
      <c r="C9" s="174" t="str">
        <f>'1. Técnico A'!E11</f>
        <v>Perfil técnico-económico que abarca criterios de selección</v>
      </c>
      <c r="D9" s="174" t="str">
        <f>'1. Técnico A'!I11</f>
        <v>*Lista de requisitos técnicos económicos que describa el perfil.</v>
      </c>
      <c r="E9" s="186" t="str">
        <f>'1. Técnico A'!G11</f>
        <v>1 vez </v>
      </c>
      <c r="F9" s="174" t="str">
        <f>'1. Técnico A'!J11</f>
        <v>---------</v>
      </c>
    </row>
    <row r="10" spans="1:10" s="27" customFormat="1" ht="75" x14ac:dyDescent="0.25">
      <c r="A10" s="185">
        <v>2</v>
      </c>
      <c r="B10" s="175" t="str">
        <f>'1. Técnico A'!D12</f>
        <v>Levantar base de datos con agricultores o grupo de agricultores que concuerden con la matriz de decisión establecida.</v>
      </c>
      <c r="C10" s="174" t="str">
        <f>'1. Técnico A'!E12</f>
        <v>Cantidad de agricultores que concuerdan con el perfil establecido</v>
      </c>
      <c r="D10" s="174" t="str">
        <f>'1. Técnico A'!I12</f>
        <v>*Matriz de decisión con todos los agricultores de la región que cumplen con los requisitos.</v>
      </c>
      <c r="E10" s="186" t="str">
        <f>'1. Técnico A'!G12</f>
        <v>1 vez </v>
      </c>
      <c r="F10" s="174" t="str">
        <f>'1. Técnico A'!J12</f>
        <v>Existen agricultores en la región que cumplen con el perfil</v>
      </c>
    </row>
    <row r="11" spans="1:10" s="27" customFormat="1" ht="90" x14ac:dyDescent="0.25">
      <c r="A11" s="185">
        <v>3</v>
      </c>
      <c r="B11" s="175" t="str">
        <f>'1. Técnico A'!D13</f>
        <v>Elegir a través de la mesa de trabajo GORE-INDAP-CEGA el agricultor o grupo de agricultores INDAP que cumpla con los criterios establecidos en la matriz de decisión.</v>
      </c>
      <c r="C11" s="174" t="str">
        <f>'1. Técnico A'!E13</f>
        <v>Cantidad  de agricultores seleccionados</v>
      </c>
      <c r="D11" s="174" t="str">
        <f>'1. Técnico A'!I13</f>
        <v>*Explicación de elección en Informe_1: "Selección de agricultor" (en este se reportará la matriz de decisión, y la lista de requisitos).</v>
      </c>
      <c r="E11" s="186" t="str">
        <f>'1. Técnico A'!G13</f>
        <v xml:space="preserve">1 vez </v>
      </c>
      <c r="F11" s="174" t="str">
        <f>'1. Técnico A'!J13</f>
        <v>Existen agricultores en la región que cumplen con el perfil</v>
      </c>
    </row>
    <row r="12" spans="1:10" ht="60" x14ac:dyDescent="0.25">
      <c r="A12" s="185">
        <v>4</v>
      </c>
      <c r="B12" s="174" t="str">
        <f>'1. Técnico A'!D14</f>
        <v xml:space="preserve">Análisis termográfico de la envolvente termica del invernadero(s) seleccionado(s) </v>
      </c>
      <c r="C12" s="174" t="str">
        <f>'1. Técnico A'!E14</f>
        <v xml:space="preserve"> Informe sobre la envolvente térmica del invernadero seleccionado</v>
      </c>
      <c r="D12" s="174" t="str">
        <f>'1. Técnico A'!I14</f>
        <v>Sección en Informe_2 con imágenes térmicas del invernadero, y evaluación de puntos de fuga</v>
      </c>
      <c r="E12" s="186" t="str">
        <f>'1. Técnico A'!G14</f>
        <v>1 vez </v>
      </c>
      <c r="F12" s="174" t="str">
        <f>'1. Técnico A'!J14</f>
        <v>Existen fugas térmicas en el invernadero</v>
      </c>
    </row>
    <row r="13" spans="1:10" ht="45" x14ac:dyDescent="0.25">
      <c r="A13" s="185">
        <v>5</v>
      </c>
      <c r="B13" s="174" t="str">
        <f>'1. Técnico A'!D15</f>
        <v>Identificar y reparar deficiencias en la envolvente térmica del invernadero</v>
      </c>
      <c r="C13" s="174" t="str">
        <f>'1. Técnico A'!E15</f>
        <v>Nº de fugas térmicas reparadas</v>
      </c>
      <c r="D13" s="174" t="str">
        <f>'1. Técnico A'!I15</f>
        <v>Sección en Informe_2: "Mejora de envolvente térmica"</v>
      </c>
      <c r="E13" s="186" t="str">
        <f>'1. Técnico A'!G15</f>
        <v>1 vez </v>
      </c>
      <c r="F13" s="174" t="str">
        <f>'1. Técnico A'!J15</f>
        <v>Existen fugas térmicas en el invernadero</v>
      </c>
    </row>
    <row r="14" spans="1:10" ht="90" x14ac:dyDescent="0.25">
      <c r="A14" s="185">
        <v>6</v>
      </c>
      <c r="B14" s="174" t="str">
        <f>'1. Técnico A'!D16</f>
        <v>Calcular la demanda energética del invernadero. </v>
      </c>
      <c r="C14" s="174" t="str">
        <f>'1. Técnico A'!E16</f>
        <v>Proporción de demanda referencial versus demanda calculada</v>
      </c>
      <c r="D14" s="174" t="str">
        <f>'1. Técnico A'!I16</f>
        <v>Sección en Informe_2: "Cálculo de demanda energética"</v>
      </c>
      <c r="E14" s="186" t="str">
        <f>'1. Técnico A'!G16</f>
        <v>1 vez </v>
      </c>
      <c r="F14" s="174" t="str">
        <f>'1. Técnico A'!J16</f>
        <v>Existe una demanda energética asociada a cada estación del año.</v>
      </c>
    </row>
    <row r="15" spans="1:10" ht="120" x14ac:dyDescent="0.25">
      <c r="A15" s="185">
        <v>7</v>
      </c>
      <c r="B15" s="174" t="str">
        <f>'1. Técnico A'!D17</f>
        <v>Definir cantidad, configuración y tipo de equipos necesarios (tamaño de tanque de inercia, tipo de bomba geotérmica, tipo y cantidad de distribuidores de calor, etc)</v>
      </c>
      <c r="C15" s="174" t="str">
        <f>'1. Técnico A'!E17</f>
        <v>Oferta de posibles instaladores y especificaciones técnicas de los equipos necesarios </v>
      </c>
      <c r="D15" s="174" t="str">
        <f>'1. Técnico A'!I17</f>
        <v>Sección en Informe_2:  “Requisitos para la implementación del sistema” donde se explicitan los equipos necesarios (tanque de inercia, colectores, distribuidores, y bomba de calor)</v>
      </c>
      <c r="E15" s="186" t="str">
        <f>'1. Técnico A'!G17</f>
        <v>1 vez </v>
      </c>
      <c r="F15" s="174" t="str">
        <f>'1. Técnico A'!J17</f>
        <v>----------</v>
      </c>
    </row>
    <row r="16" spans="1:10" ht="150" x14ac:dyDescent="0.25">
      <c r="A16" s="185">
        <v>8</v>
      </c>
      <c r="B16" s="174" t="str">
        <f>'1. Técnico A'!D18</f>
        <v>Definición de mejoras necesarias a la conexión del sistema eléctrico</v>
      </c>
      <c r="C16" s="174" t="str">
        <f>'1. Técnico A'!E18</f>
        <v>Proporción entre de problemas en la conexión eléctrica abordables y problemas a solucionar</v>
      </c>
      <c r="D16" s="174" t="str">
        <f>'1. Técnico A'!I18</f>
        <v>Sección en Informe_2: ”Reporte de sistema eléctrico”</v>
      </c>
      <c r="E16" s="186" t="str">
        <f>'1. Técnico A'!G18</f>
        <v xml:space="preserve">1 vez </v>
      </c>
      <c r="F16" s="174" t="str">
        <f>'1. Técnico A'!J18</f>
        <v>El sistema eléctrico no está adaptado para los requerimientos energéticos característicos de un sistema bomba de calor geotérmica.</v>
      </c>
    </row>
    <row r="17" spans="1:6" ht="75" x14ac:dyDescent="0.25">
      <c r="A17" s="185">
        <v>9</v>
      </c>
      <c r="B17" s="174" t="str">
        <f>'1. Técnico A'!D19</f>
        <v>Prueba de bombeo para cuantificar recurso disponible</v>
      </c>
      <c r="C17" s="174" t="str">
        <f>'1. Técnico A'!E19</f>
        <v>Caudal aprovechable</v>
      </c>
      <c r="D17" s="174" t="str">
        <f>'1. Técnico A'!I19</f>
        <v>Sección en Informe_2: Reporte de prueba de bombeo</v>
      </c>
      <c r="E17" s="186" t="str">
        <f>'1. Técnico A'!G19</f>
        <v>1 vez </v>
      </c>
      <c r="F17" s="174" t="str">
        <f>'1. Técnico A'!J19</f>
        <v xml:space="preserve">Existe un recurso hídrico subterráneo para uso NO consuntivo </v>
      </c>
    </row>
    <row r="18" spans="1:6" ht="105" x14ac:dyDescent="0.25">
      <c r="A18" s="185">
        <v>10</v>
      </c>
      <c r="B18" s="174" t="str">
        <f>'1. Técnico A'!D20</f>
        <v>Compra e instalación de equipos geotérmicos</v>
      </c>
      <c r="C18" s="174" t="str">
        <f>'1. Técnico A'!E20</f>
        <v>N° de equipos geotérmicos adquiridos para el agricultor</v>
      </c>
      <c r="D18" s="174" t="str">
        <f>'1. Técnico A'!I20</f>
        <v>Sección en Informe_2: Reporte construcción</v>
      </c>
      <c r="E18" s="186" t="str">
        <f>'1. Técnico A'!G20</f>
        <v>1 vez </v>
      </c>
      <c r="F18" s="174" t="str">
        <f>'1. Técnico A'!J20</f>
        <v xml:space="preserve">Existen empresas con la capacidad de venta e instalación de este tipo de sistemas </v>
      </c>
    </row>
    <row r="19" spans="1:6" ht="45" x14ac:dyDescent="0.25">
      <c r="A19" s="185">
        <v>11</v>
      </c>
      <c r="B19" s="174" t="str">
        <f>'1. Técnico A'!D21</f>
        <v>Construcción de obra gruesa necesaria para el sistema geotermico</v>
      </c>
      <c r="C19" s="174" t="str">
        <f>'1. Técnico A'!E21</f>
        <v>Caseta para equipo geotérmico</v>
      </c>
      <c r="D19" s="174" t="str">
        <f>'1. Técnico A'!I21</f>
        <v>Sección en Informe_2: Reporte construcción</v>
      </c>
      <c r="E19" s="186" t="str">
        <f>'1. Técnico A'!G21</f>
        <v>1 vez </v>
      </c>
      <c r="F19" s="174" t="str">
        <f>'1. Técnico A'!J21</f>
        <v>Existe espacio y mano de obra necesaria.</v>
      </c>
    </row>
    <row r="20" spans="1:6" ht="90" x14ac:dyDescent="0.25">
      <c r="A20" s="185">
        <v>12</v>
      </c>
      <c r="B20" s="174" t="str">
        <f>'1. Técnico A'!D22</f>
        <v>Adaptación de conexión eléctrica (Aumento de potencia, adaptación electrica usuario, cables de alta tensión)</v>
      </c>
      <c r="C20" s="174" t="str">
        <f>'1. Técnico A'!E22</f>
        <v>Potencia eléctrica instalada</v>
      </c>
      <c r="D20" s="174" t="str">
        <f>'1. Técnico A'!I22</f>
        <v>Sección en Informe_2: Reporte construcción</v>
      </c>
      <c r="E20" s="186" t="str">
        <f>'1. Técnico A'!G22</f>
        <v>1 vez </v>
      </c>
      <c r="F20" s="174" t="str">
        <f>'1. Técnico A'!J22</f>
        <v>Existe capacidad de aumento de potencia/suministro eléctrico (de ser requerida)</v>
      </c>
    </row>
    <row r="21" spans="1:6" ht="30" x14ac:dyDescent="0.25">
      <c r="A21" s="185">
        <v>13</v>
      </c>
      <c r="B21" s="174" t="str">
        <f>'1. Técnico A'!D23</f>
        <v>Conexión de todas las partes del sistema geotérmico</v>
      </c>
      <c r="C21" s="174" t="str">
        <f>'1. Técnico A'!E23</f>
        <v>N° de sistemas geotérmicos instalados</v>
      </c>
      <c r="D21" s="174" t="str">
        <f>'1. Técnico A'!I23</f>
        <v>Reporte construcción</v>
      </c>
      <c r="E21" s="186" t="str">
        <f>'1. Técnico A'!G23</f>
        <v xml:space="preserve">1 vez </v>
      </c>
      <c r="F21" s="174" t="str">
        <f>'1. Técnico A'!J23</f>
        <v>----------</v>
      </c>
    </row>
    <row r="22" spans="1:6" ht="120" x14ac:dyDescent="0.25">
      <c r="A22" s="185">
        <v>14</v>
      </c>
      <c r="B22" s="174" t="str">
        <f>'1. Técnico A'!D24</f>
        <v>Marcha blanca del sistema</v>
      </c>
      <c r="C22" s="174" t="str">
        <f>'1. Técnico A'!E24</f>
        <v>N° de sistemas geotérmicos funcionando correctamente</v>
      </c>
      <c r="D22" s="174" t="str">
        <f>'1. Técnico A'!I24</f>
        <v>Entrega de Informe_2: “Diseño y construcción de invernadero geotérmico”</v>
      </c>
      <c r="E22" s="186" t="str">
        <f>'1. Técnico A'!G24</f>
        <v xml:space="preserve">1 vez </v>
      </c>
      <c r="F22" s="174" t="str">
        <f>'1. Técnico A'!J24</f>
        <v>El sistema geotérmico estará funcionando dentro de un plazo de 5 meses desde su construcción.</v>
      </c>
    </row>
    <row r="23" spans="1:6" ht="60" x14ac:dyDescent="0.25">
      <c r="A23" s="185">
        <v>15</v>
      </c>
      <c r="B23" s="174" t="str">
        <f>'1. Técnico A'!D25</f>
        <v>Implementar red de control y monitoreo en el invernadero (T°, humedad, etc.)</v>
      </c>
      <c r="C23" s="174" t="str">
        <f>'1. Técnico A'!E25</f>
        <v> n° de invernaderos monitoreados</v>
      </c>
      <c r="D23" s="174" t="str">
        <f>'1. Técnico A'!I25</f>
        <v>Registro de la instalación detalle de los datos monitoreados en Informe_3</v>
      </c>
      <c r="E23" s="186" t="str">
        <f>'1. Técnico A'!G25</f>
        <v xml:space="preserve">1 vez </v>
      </c>
      <c r="F23" s="174" t="str">
        <f>'1. Técnico A'!J25</f>
        <v>Invernadero seleccionado no tiene control ni monitoreo</v>
      </c>
    </row>
    <row r="24" spans="1:6" ht="120" x14ac:dyDescent="0.25">
      <c r="A24" s="185">
        <v>16</v>
      </c>
      <c r="B24" s="174" t="str">
        <f>'1. Técnico A'!D26</f>
        <v xml:space="preserve">Monitorear producción del invernadero en invierno sin tecnología </v>
      </c>
      <c r="C24" s="174" t="str">
        <f>'1. Técnico A'!E26</f>
        <v>Beneficio económico de producción en invienrno</v>
      </c>
      <c r="D24" s="174" t="str">
        <f>'1. Técnico A'!I26</f>
        <v>Reporte de beneficios económicos en Informe_3</v>
      </c>
      <c r="E24" s="186" t="str">
        <f>'1. Técnico A'!G26</f>
        <v xml:space="preserve">1 vez </v>
      </c>
      <c r="F24" s="174" t="str">
        <f>'1. Técnico A'!J26</f>
        <v>El agricultor produce algún tipo de producto durante invierno (con menor valor agregado)</v>
      </c>
    </row>
    <row r="25" spans="1:6" ht="75" x14ac:dyDescent="0.25">
      <c r="A25" s="185">
        <v>17</v>
      </c>
      <c r="B25" s="174" t="str">
        <f>'1. Técnico A'!D27</f>
        <v>Monitorear la producción de tomate en verano sin tecnología</v>
      </c>
      <c r="C25" s="174" t="str">
        <f>'1. Técnico A'!E27</f>
        <v>Beneficio económico de producción de tomates en verano</v>
      </c>
      <c r="D25" s="174" t="str">
        <f>'1. Técnico A'!I27</f>
        <v>Reporte de beneficios económicos Informe_3</v>
      </c>
      <c r="E25" s="186" t="str">
        <f>'1. Técnico A'!G27</f>
        <v xml:space="preserve">1 vez </v>
      </c>
      <c r="F25" s="174" t="str">
        <f>'1. Técnico A'!J27</f>
        <v>El agricultor ya tiene plantaciones de tomate en verano.</v>
      </c>
    </row>
    <row r="26" spans="1:6" ht="90" x14ac:dyDescent="0.25">
      <c r="A26" s="185">
        <v>18</v>
      </c>
      <c r="B26" s="174" t="str">
        <f>'1. Técnico A'!D28</f>
        <v>Monitorear el ciclo del tomate desde su germinación hasta su cosecha con Bomba de calor Geotérmica para registrar las diferentes condiciones ambientales y su efecto en los cultivos</v>
      </c>
      <c r="C26" s="174" t="str">
        <f>'1. Técnico A'!E28</f>
        <v>N° de generaciones de tomates que se producen con la tecnología geotérmica instalada</v>
      </c>
      <c r="D26" s="174" t="str">
        <f>'1. Técnico A'!I28</f>
        <v>Cantidad de generaciones de plantas, y fotos de cada una de ellas</v>
      </c>
      <c r="E26" s="186" t="str">
        <f>'1. Técnico A'!G28</f>
        <v>1 vez </v>
      </c>
      <c r="F26" s="174" t="str">
        <f>'1. Técnico A'!J28</f>
        <v>Espacio disponible para la producción de tomate</v>
      </c>
    </row>
    <row r="27" spans="1:6" ht="105" x14ac:dyDescent="0.25">
      <c r="A27" s="185">
        <v>19</v>
      </c>
      <c r="B27" s="174" t="str">
        <f>'1. Técnico A'!D29</f>
        <v>Análisis de los resultados de cada plantación. 1) Estudio de variables de influencia de producción; y 2) Datos de producción de tomates en invernadero con geotérmia</v>
      </c>
      <c r="C27" s="174" t="str">
        <f>'1. Técnico A'!E29</f>
        <v>Beneficio económico de la tecnología</v>
      </c>
      <c r="D27" s="174" t="str">
        <f>'1. Técnico A'!I29</f>
        <v>Sección en Informe­_3:  “Análisis de producción dependiendo de las variables y sus beneficios económicos”</v>
      </c>
      <c r="E27" s="186" t="str">
        <f>'1. Técnico A'!G29</f>
        <v>1 vez </v>
      </c>
      <c r="F27" s="174" t="str">
        <f>'1. Técnico A'!J29</f>
        <v>Se producirá al menos una plantación de tomates exitosa que será vendida totalmente</v>
      </c>
    </row>
    <row r="28" spans="1:6" ht="75" x14ac:dyDescent="0.25">
      <c r="A28" s="185">
        <v>20</v>
      </c>
      <c r="B28" s="174" t="str">
        <f>'1. Técnico A'!D30</f>
        <v>Análisis de la participación de agricultores, incertidumbres y disposición ante esta nueva tecnología</v>
      </c>
      <c r="C28" s="174" t="str">
        <f>'1. Técnico A'!E30</f>
        <v>n° de barreras sociales detectadas.</v>
      </c>
      <c r="D28" s="174" t="str">
        <f>'1. Técnico A'!I30</f>
        <v>Sección en Informe­_3,  con análisis de producción dependiendo de las variables</v>
      </c>
      <c r="E28" s="186" t="str">
        <f>'1. Técnico A'!G30</f>
        <v>1 vez </v>
      </c>
      <c r="F28" s="174" t="str">
        <f>'1. Técnico A'!J30</f>
        <v>Los agricultores participarán de las actividades de difusión, y transferencia.</v>
      </c>
    </row>
    <row r="29" spans="1:6" ht="210" x14ac:dyDescent="0.25">
      <c r="A29" s="185">
        <v>21</v>
      </c>
      <c r="B29" s="174" t="str">
        <f>'1. Técnico A'!D31</f>
        <v>Seminario de inicio de proyecto </v>
      </c>
      <c r="C29" s="174" t="str">
        <f>'1. Técnico A'!E31</f>
        <v>Cantidad de agricultores; Cantidad de seminarios</v>
      </c>
      <c r="D29" s="174" t="str">
        <f>'1. Técnico A'!I31</f>
        <v xml:space="preserve">1) Lista de asistencia
2) Encuesta post encuentro para medición de impacto de actividad
3) Registro mediante reporte y fotografía de realización de seminario
4) Nota de prensa en algún medio de comunicación masivo
</v>
      </c>
      <c r="E29" s="186" t="str">
        <f>'1. Técnico A'!G31</f>
        <v>1 vez </v>
      </c>
      <c r="F29" s="174" t="str">
        <f>'1. Técnico A'!J31</f>
        <v>Agricultores de la región estarán interesados en la iniciativa</v>
      </c>
    </row>
    <row r="30" spans="1:6" ht="225" x14ac:dyDescent="0.25">
      <c r="A30" s="185">
        <v>22</v>
      </c>
      <c r="B30" s="174" t="str">
        <f>'1. Técnico A'!D32</f>
        <v xml:space="preserve">Visita a terreno con productores </v>
      </c>
      <c r="C30" s="174" t="str">
        <f>'1. Técnico A'!E32</f>
        <v>Días de campo realizados/2</v>
      </c>
      <c r="D30" s="174" t="str">
        <f>'1. Técnico A'!I32</f>
        <v xml:space="preserve">1) Lista de asistencia
2) Encuesta post encuentro para medición de impacto de actividad
3) Registro mediante reporte y fotografía de realización de días de campo.
4) Nota de prensa en algún medio de comunicación masivo
</v>
      </c>
      <c r="E30" s="186" t="str">
        <f>'1. Técnico A'!G32</f>
        <v>1 vez </v>
      </c>
      <c r="F30" s="174" t="str">
        <f>'1. Técnico A'!J32</f>
        <v>Agricultores tienen tiempo disponible durante la semana y están interesados en la iniciativa</v>
      </c>
    </row>
    <row r="31" spans="1:6" ht="210" x14ac:dyDescent="0.25">
      <c r="A31" s="185">
        <v>23</v>
      </c>
      <c r="B31" s="175" t="str">
        <f>'1. Técnico A'!D33</f>
        <v>Seminario de cierre de proyecto y entrega de Hoja de Ruta al Gobierno Regional de Los Ríos</v>
      </c>
      <c r="C31" s="174" t="str">
        <f>'1. Técnico A'!E33</f>
        <v xml:space="preserve">Seminarios de término realizados /1 </v>
      </c>
      <c r="D31" s="174" t="str">
        <f>'1. Técnico A'!I33</f>
        <v xml:space="preserve">1) Lista de asistencia
2) Registro mediante reporte y fotografía de realización de seminario
3) Nota de prensa en algún medio de comunicación masivo
4) Video que resume actividad y los principales resultados del proyecto.
</v>
      </c>
      <c r="E31" s="186" t="str">
        <f>'1. Técnico A'!G33</f>
        <v>1 vez </v>
      </c>
      <c r="F31" s="174" t="str">
        <f>'1. Técnico A'!J33</f>
        <v>Agricultores de la región estarán interesados en la iniciativa</v>
      </c>
    </row>
    <row r="32" spans="1:6" ht="21.75" hidden="1" customHeight="1" x14ac:dyDescent="0.25">
      <c r="A32" s="51">
        <v>24</v>
      </c>
      <c r="B32" s="52"/>
      <c r="C32" s="52"/>
      <c r="D32" s="49">
        <f>'1. Técnico A'!I34</f>
        <v>0</v>
      </c>
      <c r="E32" s="83">
        <f>'1. Técnico A'!G34</f>
        <v>0</v>
      </c>
      <c r="F32" s="49">
        <f>'1. Técnico A'!J34</f>
        <v>0</v>
      </c>
    </row>
    <row r="33" spans="1:6" ht="21.75" hidden="1" customHeight="1" x14ac:dyDescent="0.25">
      <c r="A33" s="51">
        <v>25</v>
      </c>
      <c r="B33" s="52"/>
      <c r="C33" s="52"/>
      <c r="D33" s="49" t="str">
        <f>'1. Técnico A'!I35</f>
        <v>2) Registro mediante reporte y fotografía de realización de seminario</v>
      </c>
      <c r="E33" s="83">
        <f>'1. Técnico A'!G35</f>
        <v>0</v>
      </c>
      <c r="F33" s="49">
        <f>'1. Técnico A'!J35</f>
        <v>0</v>
      </c>
    </row>
    <row r="34" spans="1:6" ht="21.75" hidden="1" customHeight="1" x14ac:dyDescent="0.25">
      <c r="A34" s="51">
        <v>26</v>
      </c>
      <c r="B34" s="52"/>
      <c r="C34" s="52"/>
      <c r="D34" s="49">
        <f>'1. Técnico A'!I36</f>
        <v>0</v>
      </c>
      <c r="E34" s="83">
        <f>'1. Técnico A'!G36</f>
        <v>0</v>
      </c>
      <c r="F34" s="49">
        <f>'1. Técnico A'!J36</f>
        <v>0</v>
      </c>
    </row>
    <row r="35" spans="1:6" ht="21.75" hidden="1" customHeight="1" x14ac:dyDescent="0.25">
      <c r="A35" s="51">
        <v>27</v>
      </c>
      <c r="B35" s="52"/>
      <c r="C35" s="52"/>
      <c r="D35" s="49">
        <f>'1. Técnico A'!I37</f>
        <v>0</v>
      </c>
      <c r="E35" s="83">
        <f>'1. Técnico A'!G37</f>
        <v>0</v>
      </c>
      <c r="F35" s="49">
        <f>'1. Técnico A'!J37</f>
        <v>0</v>
      </c>
    </row>
    <row r="36" spans="1:6" ht="21.75" hidden="1" customHeight="1" x14ac:dyDescent="0.25">
      <c r="A36" s="51">
        <v>28</v>
      </c>
      <c r="B36" s="52"/>
      <c r="C36" s="52"/>
      <c r="D36" s="49">
        <f>'1. Técnico A'!I38</f>
        <v>0</v>
      </c>
      <c r="E36" s="83">
        <f>'1. Técnico A'!G38</f>
        <v>0</v>
      </c>
      <c r="F36" s="49">
        <f>'1. Técnico A'!J38</f>
        <v>0</v>
      </c>
    </row>
    <row r="37" spans="1:6" ht="21.75" hidden="1" customHeight="1" x14ac:dyDescent="0.25">
      <c r="A37" s="51">
        <v>29</v>
      </c>
      <c r="B37" s="52"/>
      <c r="C37" s="52"/>
      <c r="D37" s="49">
        <f>'1. Técnico A'!I39</f>
        <v>0</v>
      </c>
      <c r="E37" s="83">
        <f>'1. Técnico A'!G39</f>
        <v>0</v>
      </c>
      <c r="F37" s="49">
        <f>'1. Técnico A'!J39</f>
        <v>0</v>
      </c>
    </row>
    <row r="38" spans="1:6" ht="21.75" hidden="1" customHeight="1" x14ac:dyDescent="0.25">
      <c r="A38" s="51">
        <v>30</v>
      </c>
      <c r="B38" s="52"/>
      <c r="C38" s="52"/>
      <c r="D38" s="49">
        <f>'1. Técnico A'!I40</f>
        <v>0</v>
      </c>
      <c r="E38" s="83">
        <f>'1. Técnico A'!G40</f>
        <v>0</v>
      </c>
      <c r="F38" s="49">
        <f>'1. Técnico A'!J40</f>
        <v>0</v>
      </c>
    </row>
    <row r="39" spans="1:6" x14ac:dyDescent="0.25">
      <c r="B39" s="6"/>
      <c r="C39" s="6"/>
      <c r="D39" s="82"/>
      <c r="E39" s="82"/>
      <c r="F39" s="82"/>
    </row>
  </sheetData>
  <mergeCells count="5">
    <mergeCell ref="B7:F7"/>
    <mergeCell ref="C2:F2"/>
    <mergeCell ref="C3:F3"/>
    <mergeCell ref="C4:F4"/>
    <mergeCell ref="A1:F1"/>
  </mergeCells>
  <pageMargins left="0.62992125984251968" right="0.23622047244094491" top="0.35433070866141736" bottom="0.35433070866141736" header="0.31496062992125984" footer="0.31496062992125984"/>
  <pageSetup paperSize="9" scale="64" fitToHeight="0" orientation="portrait" horizontalDpi="4294967295" verticalDpi="4294967295"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AC40"/>
  <sheetViews>
    <sheetView showGridLines="0" topLeftCell="A24" zoomScale="120" zoomScaleNormal="120" workbookViewId="0">
      <selection activeCell="AC19" sqref="AC19"/>
    </sheetView>
  </sheetViews>
  <sheetFormatPr baseColWidth="10" defaultColWidth="11.42578125" defaultRowHeight="15" x14ac:dyDescent="0.25"/>
  <cols>
    <col min="1" max="1" width="7.42578125" style="6" customWidth="1"/>
    <col min="2" max="2" width="32.28515625" style="6" customWidth="1"/>
    <col min="3" max="3" width="10.7109375" style="6" customWidth="1"/>
    <col min="4" max="4" width="11" style="6" customWidth="1"/>
    <col min="5" max="5" width="7" style="112" bestFit="1" customWidth="1"/>
    <col min="6" max="29" width="4" style="6" customWidth="1"/>
    <col min="30" max="16384" width="11.42578125" style="6"/>
  </cols>
  <sheetData>
    <row r="1" spans="1:29" ht="15.75" x14ac:dyDescent="0.25">
      <c r="A1" s="314" t="s">
        <v>0</v>
      </c>
      <c r="B1" s="314"/>
      <c r="C1" s="314"/>
      <c r="D1" s="314"/>
      <c r="E1" s="314"/>
      <c r="F1" s="314"/>
      <c r="G1" s="314"/>
      <c r="H1" s="314"/>
      <c r="I1" s="314"/>
      <c r="J1" s="314"/>
      <c r="K1" s="314"/>
      <c r="L1" s="314"/>
      <c r="M1" s="314"/>
      <c r="N1" s="314"/>
      <c r="O1" s="314"/>
      <c r="P1" s="314"/>
      <c r="Q1" s="314"/>
      <c r="R1" s="314"/>
      <c r="S1" s="314"/>
      <c r="T1" s="314"/>
      <c r="U1" s="314"/>
      <c r="V1" s="314"/>
      <c r="W1" s="314"/>
      <c r="X1" s="314"/>
      <c r="Y1" s="314"/>
      <c r="Z1" s="314"/>
      <c r="AA1" s="314"/>
      <c r="AB1" s="314"/>
      <c r="AC1" s="314"/>
    </row>
    <row r="2" spans="1:29" ht="15" customHeight="1" x14ac:dyDescent="0.25">
      <c r="A2" s="72"/>
      <c r="B2" s="84" t="s">
        <v>2</v>
      </c>
      <c r="C2" s="317" t="str">
        <f>+'1. Técnico A'!C3</f>
        <v>Invernadero geotérmico para cultivo de tomates</v>
      </c>
      <c r="D2" s="317"/>
      <c r="E2" s="317"/>
      <c r="F2" s="317"/>
      <c r="G2" s="317"/>
      <c r="H2" s="317"/>
      <c r="I2" s="317"/>
      <c r="J2" s="317"/>
      <c r="K2" s="317"/>
      <c r="L2" s="317"/>
      <c r="M2" s="317"/>
      <c r="N2" s="317"/>
      <c r="O2" s="317"/>
      <c r="P2" s="317"/>
      <c r="Q2" s="317"/>
      <c r="R2" s="317"/>
      <c r="S2" s="317"/>
      <c r="T2" s="317"/>
      <c r="U2" s="317"/>
      <c r="V2" s="317"/>
      <c r="W2" s="317"/>
      <c r="X2" s="317"/>
      <c r="Y2" s="317"/>
      <c r="Z2" s="317"/>
      <c r="AA2" s="317"/>
      <c r="AB2" s="317"/>
      <c r="AC2" s="317"/>
    </row>
    <row r="3" spans="1:29" ht="15" customHeight="1" x14ac:dyDescent="0.25">
      <c r="A3" s="72"/>
      <c r="B3" s="84" t="s">
        <v>4</v>
      </c>
      <c r="C3" s="317" t="str">
        <f>+'1. Técnico A'!C4</f>
        <v>Universidad de Chile</v>
      </c>
      <c r="D3" s="317"/>
      <c r="E3" s="317"/>
      <c r="F3" s="317"/>
      <c r="G3" s="317"/>
      <c r="H3" s="317"/>
      <c r="I3" s="317"/>
      <c r="J3" s="317"/>
      <c r="K3" s="317"/>
      <c r="L3" s="317"/>
      <c r="M3" s="317"/>
      <c r="N3" s="317"/>
      <c r="O3" s="317"/>
      <c r="P3" s="317"/>
      <c r="Q3" s="317"/>
      <c r="R3" s="317"/>
      <c r="S3" s="317"/>
      <c r="T3" s="317"/>
      <c r="U3" s="317"/>
      <c r="V3" s="317"/>
      <c r="W3" s="317"/>
      <c r="X3" s="317"/>
      <c r="Y3" s="317"/>
      <c r="Z3" s="317"/>
      <c r="AA3" s="317"/>
      <c r="AB3" s="317"/>
      <c r="AC3" s="317"/>
    </row>
    <row r="4" spans="1:29" x14ac:dyDescent="0.25">
      <c r="A4" s="72"/>
      <c r="B4" s="84" t="s">
        <v>6</v>
      </c>
      <c r="C4" s="317" t="str">
        <f>+'1. Técnico A'!C5</f>
        <v>Sr. Diego Morata Céspedes</v>
      </c>
      <c r="D4" s="317"/>
      <c r="E4" s="317"/>
      <c r="F4" s="317"/>
      <c r="G4" s="317"/>
      <c r="H4" s="317"/>
      <c r="I4" s="317"/>
      <c r="J4" s="317"/>
      <c r="K4" s="317"/>
      <c r="L4" s="317"/>
      <c r="M4" s="317"/>
      <c r="N4" s="317"/>
      <c r="O4" s="317"/>
      <c r="P4" s="317"/>
      <c r="Q4" s="317"/>
      <c r="R4" s="317"/>
      <c r="S4" s="317"/>
      <c r="T4" s="317"/>
      <c r="U4" s="317"/>
      <c r="V4" s="317"/>
      <c r="W4" s="317"/>
      <c r="X4" s="317"/>
      <c r="Y4" s="317"/>
      <c r="Z4" s="317"/>
      <c r="AA4" s="317"/>
      <c r="AB4" s="317"/>
      <c r="AC4" s="317"/>
    </row>
    <row r="5" spans="1:29" x14ac:dyDescent="0.25">
      <c r="C5" s="73"/>
      <c r="D5" s="73"/>
      <c r="E5" s="110"/>
      <c r="F5" s="73"/>
      <c r="G5" s="73"/>
    </row>
    <row r="7" spans="1:29" x14ac:dyDescent="0.25">
      <c r="A7" s="315" t="s">
        <v>10</v>
      </c>
      <c r="B7" s="318" t="s">
        <v>242</v>
      </c>
      <c r="C7" s="187" t="s">
        <v>243</v>
      </c>
      <c r="D7" s="187" t="s">
        <v>243</v>
      </c>
      <c r="E7" s="315" t="s">
        <v>244</v>
      </c>
      <c r="F7" s="319" t="s">
        <v>167</v>
      </c>
      <c r="G7" s="320"/>
      <c r="H7" s="320"/>
      <c r="I7" s="320"/>
      <c r="J7" s="320"/>
      <c r="K7" s="320"/>
      <c r="L7" s="320"/>
      <c r="M7" s="320"/>
      <c r="N7" s="320"/>
      <c r="O7" s="320"/>
      <c r="P7" s="320"/>
      <c r="Q7" s="320"/>
      <c r="R7" s="320"/>
      <c r="S7" s="320"/>
      <c r="T7" s="320"/>
      <c r="U7" s="320"/>
      <c r="V7" s="320"/>
      <c r="W7" s="320"/>
      <c r="X7" s="320"/>
      <c r="Y7" s="320"/>
      <c r="Z7" s="320"/>
      <c r="AA7" s="320"/>
      <c r="AB7" s="320"/>
      <c r="AC7" s="320"/>
    </row>
    <row r="8" spans="1:29" ht="15" customHeight="1" x14ac:dyDescent="0.25">
      <c r="A8" s="316"/>
      <c r="B8" s="318"/>
      <c r="C8" s="188" t="s">
        <v>245</v>
      </c>
      <c r="D8" s="188" t="s">
        <v>246</v>
      </c>
      <c r="E8" s="316"/>
      <c r="F8" s="189" t="s">
        <v>247</v>
      </c>
      <c r="G8" s="190" t="s">
        <v>248</v>
      </c>
      <c r="H8" s="190" t="s">
        <v>249</v>
      </c>
      <c r="I8" s="190" t="s">
        <v>250</v>
      </c>
      <c r="J8" s="190" t="s">
        <v>251</v>
      </c>
      <c r="K8" s="190" t="s">
        <v>252</v>
      </c>
      <c r="L8" s="190" t="s">
        <v>253</v>
      </c>
      <c r="M8" s="190" t="s">
        <v>254</v>
      </c>
      <c r="N8" s="190" t="s">
        <v>255</v>
      </c>
      <c r="O8" s="190" t="s">
        <v>256</v>
      </c>
      <c r="P8" s="190" t="s">
        <v>257</v>
      </c>
      <c r="Q8" s="190" t="s">
        <v>258</v>
      </c>
      <c r="R8" s="190" t="s">
        <v>259</v>
      </c>
      <c r="S8" s="190" t="s">
        <v>260</v>
      </c>
      <c r="T8" s="190" t="s">
        <v>261</v>
      </c>
      <c r="U8" s="190" t="s">
        <v>262</v>
      </c>
      <c r="V8" s="190" t="s">
        <v>263</v>
      </c>
      <c r="W8" s="190" t="s">
        <v>264</v>
      </c>
      <c r="X8" s="190" t="s">
        <v>265</v>
      </c>
      <c r="Y8" s="190" t="s">
        <v>266</v>
      </c>
      <c r="Z8" s="190" t="s">
        <v>267</v>
      </c>
      <c r="AA8" s="190" t="s">
        <v>268</v>
      </c>
      <c r="AB8" s="190" t="s">
        <v>269</v>
      </c>
      <c r="AC8" s="190" t="s">
        <v>270</v>
      </c>
    </row>
    <row r="9" spans="1:29" ht="78.75" customHeight="1" x14ac:dyDescent="0.25">
      <c r="A9" s="191">
        <v>1</v>
      </c>
      <c r="B9" s="192" t="str">
        <f>+'2. Financiero'!C7</f>
        <v xml:space="preserve">Articular Mesa de Trabajo entre el Gobierno Regional de Los Ríos, INDAP Región de Los Ríos y CEGA-Universidad de Chile para definir la matriz de decisión técnica/económica/social que definirá al beneficiario final. </v>
      </c>
      <c r="C9" s="195">
        <v>43831</v>
      </c>
      <c r="D9" s="195">
        <v>43859</v>
      </c>
      <c r="E9" s="193">
        <f>D9-C9</f>
        <v>28</v>
      </c>
      <c r="F9" s="194" t="s">
        <v>271</v>
      </c>
      <c r="G9" s="166"/>
      <c r="H9" s="166"/>
      <c r="I9" s="166"/>
      <c r="J9" s="166"/>
      <c r="K9" s="166"/>
      <c r="L9" s="166"/>
      <c r="M9" s="166"/>
      <c r="N9" s="166"/>
      <c r="O9" s="166"/>
      <c r="P9" s="166"/>
      <c r="Q9" s="166"/>
      <c r="R9" s="166"/>
      <c r="S9" s="166"/>
      <c r="T9" s="166"/>
      <c r="U9" s="166"/>
      <c r="V9" s="166"/>
      <c r="W9" s="166"/>
      <c r="X9" s="166"/>
      <c r="Y9" s="166"/>
      <c r="Z9" s="166"/>
      <c r="AA9" s="166"/>
      <c r="AB9" s="166"/>
      <c r="AC9" s="166"/>
    </row>
    <row r="10" spans="1:29" ht="39" customHeight="1" x14ac:dyDescent="0.25">
      <c r="A10" s="191">
        <v>2</v>
      </c>
      <c r="B10" s="192" t="str">
        <f>+'2. Financiero'!C8</f>
        <v>Levantar base de datos con agricultores o grupo de agricultores que concuerden con la matriz de decisión establecida.</v>
      </c>
      <c r="C10" s="195">
        <v>43831</v>
      </c>
      <c r="D10" s="195">
        <v>43889</v>
      </c>
      <c r="E10" s="193">
        <f>D10-C10</f>
        <v>58</v>
      </c>
      <c r="F10" s="194" t="s">
        <v>271</v>
      </c>
      <c r="G10" s="194" t="s">
        <v>271</v>
      </c>
      <c r="H10" s="166"/>
      <c r="I10" s="166"/>
      <c r="J10" s="166"/>
      <c r="K10" s="166"/>
      <c r="L10" s="166"/>
      <c r="M10" s="166"/>
      <c r="N10" s="166"/>
      <c r="O10" s="166"/>
      <c r="P10" s="166"/>
      <c r="Q10" s="166"/>
      <c r="R10" s="166"/>
      <c r="S10" s="166"/>
      <c r="T10" s="166"/>
      <c r="U10" s="166"/>
      <c r="V10" s="166"/>
      <c r="W10" s="166"/>
      <c r="X10" s="166"/>
      <c r="Y10" s="166"/>
      <c r="Z10" s="166"/>
      <c r="AA10" s="166"/>
      <c r="AB10" s="166"/>
      <c r="AC10" s="166"/>
    </row>
    <row r="11" spans="1:29" ht="65.25" customHeight="1" x14ac:dyDescent="0.25">
      <c r="A11" s="191">
        <v>3</v>
      </c>
      <c r="B11" s="192" t="str">
        <f>+'2. Financiero'!C9</f>
        <v>Elegir a través de la mesa de trabajo GORE-INDAP-CEGA el agricultor o grupo de agricultores INDAP que cumpla con los criterios establecidos en la matriz de decisión.</v>
      </c>
      <c r="C11" s="195">
        <v>43862</v>
      </c>
      <c r="D11" s="195">
        <v>43921</v>
      </c>
      <c r="E11" s="193">
        <f>D11-C11</f>
        <v>59</v>
      </c>
      <c r="F11" s="166"/>
      <c r="G11" s="194" t="s">
        <v>271</v>
      </c>
      <c r="H11" s="194" t="s">
        <v>271</v>
      </c>
      <c r="I11" s="166"/>
      <c r="J11" s="166"/>
      <c r="K11" s="166"/>
      <c r="L11" s="166"/>
      <c r="M11" s="166"/>
      <c r="N11" s="166"/>
      <c r="O11" s="166"/>
      <c r="P11" s="166"/>
      <c r="Q11" s="166"/>
      <c r="R11" s="166"/>
      <c r="S11" s="166"/>
      <c r="T11" s="166"/>
      <c r="U11" s="166"/>
      <c r="V11" s="166"/>
      <c r="W11" s="166"/>
      <c r="X11" s="166"/>
      <c r="Y11" s="166"/>
      <c r="Z11" s="166"/>
      <c r="AA11" s="166"/>
      <c r="AB11" s="166"/>
      <c r="AC11" s="166"/>
    </row>
    <row r="12" spans="1:29" ht="38.25" x14ac:dyDescent="0.25">
      <c r="A12" s="191">
        <v>4</v>
      </c>
      <c r="B12" s="191" t="str">
        <f>+'2. Financiero'!C10</f>
        <v xml:space="preserve">Análisis termográfico de la envolvente termica del invernadero(s) seleccionado(s) </v>
      </c>
      <c r="C12" s="195">
        <v>43891</v>
      </c>
      <c r="D12" s="195">
        <v>43951</v>
      </c>
      <c r="E12" s="193">
        <f>D12-C12</f>
        <v>60</v>
      </c>
      <c r="F12" s="166"/>
      <c r="G12" s="166"/>
      <c r="H12" s="194" t="s">
        <v>271</v>
      </c>
      <c r="I12" s="194" t="s">
        <v>271</v>
      </c>
      <c r="J12" s="166"/>
      <c r="K12" s="166"/>
      <c r="L12" s="166"/>
      <c r="M12" s="166"/>
      <c r="N12" s="166"/>
      <c r="O12" s="166"/>
      <c r="P12" s="166"/>
      <c r="Q12" s="166"/>
      <c r="R12" s="166"/>
      <c r="S12" s="166"/>
      <c r="T12" s="166"/>
      <c r="U12" s="166"/>
      <c r="V12" s="166"/>
      <c r="W12" s="166"/>
      <c r="X12" s="166"/>
      <c r="Y12" s="166"/>
      <c r="Z12" s="166"/>
      <c r="AA12" s="166"/>
      <c r="AB12" s="166"/>
      <c r="AC12" s="166"/>
    </row>
    <row r="13" spans="1:29" ht="25.5" x14ac:dyDescent="0.25">
      <c r="A13" s="191">
        <v>5</v>
      </c>
      <c r="B13" s="191" t="str">
        <f>+'2. Financiero'!C11</f>
        <v>Identificar y reparar deficiencias en la envolvente térmica del invernadero</v>
      </c>
      <c r="C13" s="195">
        <v>43952</v>
      </c>
      <c r="D13" s="195">
        <v>44104</v>
      </c>
      <c r="E13" s="193">
        <f>D13-C13</f>
        <v>152</v>
      </c>
      <c r="F13" s="166"/>
      <c r="G13" s="166"/>
      <c r="H13" s="166"/>
      <c r="I13" s="166"/>
      <c r="J13" s="166" t="s">
        <v>271</v>
      </c>
      <c r="K13" s="194" t="s">
        <v>271</v>
      </c>
      <c r="L13" s="194" t="s">
        <v>271</v>
      </c>
      <c r="M13" s="194" t="s">
        <v>271</v>
      </c>
      <c r="N13" s="194" t="s">
        <v>271</v>
      </c>
      <c r="O13" s="166"/>
      <c r="P13" s="166"/>
      <c r="Q13" s="166"/>
      <c r="R13" s="166"/>
      <c r="S13" s="166"/>
      <c r="T13" s="166"/>
      <c r="U13" s="166"/>
      <c r="V13" s="166"/>
      <c r="W13" s="166"/>
      <c r="X13" s="166"/>
      <c r="Y13" s="166"/>
      <c r="Z13" s="166"/>
      <c r="AA13" s="166"/>
      <c r="AB13" s="166"/>
      <c r="AC13" s="166"/>
    </row>
    <row r="14" spans="1:29" ht="25.5" x14ac:dyDescent="0.25">
      <c r="A14" s="191">
        <v>6</v>
      </c>
      <c r="B14" s="191" t="str">
        <f>+'2. Financiero'!C12</f>
        <v>Calcular la demanda energética del invernadero. </v>
      </c>
      <c r="C14" s="195">
        <v>43922</v>
      </c>
      <c r="D14" s="195">
        <v>43982</v>
      </c>
      <c r="E14" s="193">
        <f t="shared" ref="E14:E38" si="0">D14-C14</f>
        <v>60</v>
      </c>
      <c r="F14" s="166"/>
      <c r="G14" s="166"/>
      <c r="H14" s="166"/>
      <c r="I14" s="194" t="s">
        <v>271</v>
      </c>
      <c r="J14" s="194" t="s">
        <v>271</v>
      </c>
      <c r="K14" s="166"/>
      <c r="L14" s="166"/>
      <c r="M14" s="166"/>
      <c r="N14" s="166"/>
      <c r="O14" s="166"/>
      <c r="P14" s="166"/>
      <c r="Q14" s="166"/>
      <c r="R14" s="166"/>
      <c r="S14" s="166"/>
      <c r="T14" s="166"/>
      <c r="U14" s="166"/>
      <c r="V14" s="166"/>
      <c r="W14" s="166"/>
      <c r="X14" s="166"/>
      <c r="Y14" s="166"/>
      <c r="Z14" s="166"/>
      <c r="AA14" s="166"/>
      <c r="AB14" s="166"/>
      <c r="AC14" s="166"/>
    </row>
    <row r="15" spans="1:29" ht="63.75" x14ac:dyDescent="0.25">
      <c r="A15" s="191">
        <v>7</v>
      </c>
      <c r="B15" s="191" t="str">
        <f>+'2. Financiero'!C13</f>
        <v>Definir cantidad, configuración y tipo de equipos necesarios (tamaño de tanque de inercia, tipo de bomba geotérmica, tipo y cantidad de distribuidores de calor, etc)</v>
      </c>
      <c r="C15" s="195">
        <v>43922</v>
      </c>
      <c r="D15" s="195">
        <v>43982</v>
      </c>
      <c r="E15" s="193">
        <f t="shared" si="0"/>
        <v>60</v>
      </c>
      <c r="F15" s="166"/>
      <c r="G15" s="166"/>
      <c r="H15" s="166"/>
      <c r="I15" s="194" t="s">
        <v>271</v>
      </c>
      <c r="J15" s="194" t="s">
        <v>271</v>
      </c>
      <c r="K15" s="166"/>
      <c r="L15" s="166"/>
      <c r="M15" s="166"/>
      <c r="N15" s="166"/>
      <c r="O15" s="166"/>
      <c r="P15" s="166"/>
      <c r="Q15" s="166"/>
      <c r="R15" s="166"/>
      <c r="S15" s="166"/>
      <c r="T15" s="166"/>
      <c r="U15" s="166"/>
      <c r="V15" s="166"/>
      <c r="W15" s="166"/>
      <c r="X15" s="166"/>
      <c r="Y15" s="166"/>
      <c r="Z15" s="166"/>
      <c r="AA15" s="166"/>
      <c r="AB15" s="166"/>
      <c r="AC15" s="166"/>
    </row>
    <row r="16" spans="1:29" ht="25.5" x14ac:dyDescent="0.25">
      <c r="A16" s="191">
        <v>8</v>
      </c>
      <c r="B16" s="191" t="str">
        <f>+'2. Financiero'!C14</f>
        <v>Definición de mejoras necesarias a la conexión del sistema eléctrico</v>
      </c>
      <c r="C16" s="195">
        <v>43922</v>
      </c>
      <c r="D16" s="195">
        <v>43982</v>
      </c>
      <c r="E16" s="193">
        <f t="shared" si="0"/>
        <v>60</v>
      </c>
      <c r="F16" s="166"/>
      <c r="G16" s="166"/>
      <c r="H16" s="166"/>
      <c r="I16" s="194" t="s">
        <v>271</v>
      </c>
      <c r="J16" s="194" t="s">
        <v>271</v>
      </c>
      <c r="K16" s="166"/>
      <c r="L16" s="166"/>
      <c r="M16" s="166"/>
      <c r="N16" s="166"/>
      <c r="O16" s="166"/>
      <c r="P16" s="166"/>
      <c r="Q16" s="166"/>
      <c r="R16" s="166"/>
      <c r="S16" s="166"/>
      <c r="T16" s="166"/>
      <c r="U16" s="166"/>
      <c r="V16" s="166"/>
      <c r="W16" s="166"/>
      <c r="X16" s="166"/>
      <c r="Y16" s="166"/>
      <c r="Z16" s="166"/>
      <c r="AA16" s="166"/>
      <c r="AB16" s="166"/>
      <c r="AC16" s="166"/>
    </row>
    <row r="17" spans="1:29" ht="25.5" x14ac:dyDescent="0.25">
      <c r="A17" s="191">
        <v>9</v>
      </c>
      <c r="B17" s="191" t="str">
        <f>+'2. Financiero'!C15</f>
        <v>Prueba de bombeo para cuantificar recurso disponible</v>
      </c>
      <c r="C17" s="195">
        <v>43983</v>
      </c>
      <c r="D17" s="195">
        <v>44043</v>
      </c>
      <c r="E17" s="193">
        <f t="shared" si="0"/>
        <v>60</v>
      </c>
      <c r="F17" s="166"/>
      <c r="G17" s="166"/>
      <c r="H17" s="166"/>
      <c r="I17" s="166"/>
      <c r="J17" s="194" t="s">
        <v>271</v>
      </c>
      <c r="K17" s="194" t="s">
        <v>271</v>
      </c>
      <c r="L17" s="166"/>
      <c r="M17" s="166"/>
      <c r="N17" s="166"/>
      <c r="O17" s="166"/>
      <c r="P17" s="166"/>
      <c r="Q17" s="166"/>
      <c r="R17" s="166"/>
      <c r="S17" s="166"/>
      <c r="T17" s="166"/>
      <c r="U17" s="166"/>
      <c r="V17" s="166"/>
      <c r="W17" s="166"/>
      <c r="X17" s="166"/>
      <c r="Y17" s="166"/>
      <c r="Z17" s="166"/>
      <c r="AA17" s="166"/>
      <c r="AB17" s="166"/>
      <c r="AC17" s="166"/>
    </row>
    <row r="18" spans="1:29" ht="25.5" x14ac:dyDescent="0.25">
      <c r="A18" s="191">
        <v>10</v>
      </c>
      <c r="B18" s="191" t="str">
        <f>+'2. Financiero'!C16</f>
        <v>Compra e instalación de equipos geotérmicos</v>
      </c>
      <c r="C18" s="195">
        <v>44105</v>
      </c>
      <c r="D18" s="195">
        <v>44286</v>
      </c>
      <c r="E18" s="193">
        <f t="shared" si="0"/>
        <v>181</v>
      </c>
      <c r="F18" s="166"/>
      <c r="G18" s="166"/>
      <c r="H18" s="166"/>
      <c r="I18" s="166"/>
      <c r="J18" s="166"/>
      <c r="K18" s="166"/>
      <c r="L18" s="166"/>
      <c r="M18" s="166"/>
      <c r="N18" s="12"/>
      <c r="O18" s="194" t="s">
        <v>271</v>
      </c>
      <c r="P18" s="194" t="s">
        <v>271</v>
      </c>
      <c r="Q18" s="194" t="s">
        <v>271</v>
      </c>
      <c r="R18" s="194" t="s">
        <v>271</v>
      </c>
      <c r="S18" s="194" t="s">
        <v>271</v>
      </c>
      <c r="T18" s="194" t="s">
        <v>271</v>
      </c>
      <c r="U18" s="166"/>
      <c r="V18" s="166"/>
      <c r="W18" s="166"/>
      <c r="X18" s="166"/>
      <c r="Y18" s="166"/>
      <c r="Z18" s="166"/>
      <c r="AA18" s="166"/>
      <c r="AB18" s="166"/>
      <c r="AC18" s="166"/>
    </row>
    <row r="19" spans="1:29" ht="25.5" x14ac:dyDescent="0.25">
      <c r="A19" s="191">
        <v>11</v>
      </c>
      <c r="B19" s="191" t="str">
        <f>+'2. Financiero'!C17</f>
        <v>Construcción de obra gruesa necesaria para el sistema geotermico</v>
      </c>
      <c r="C19" s="195">
        <v>43983</v>
      </c>
      <c r="D19" s="195">
        <v>44104</v>
      </c>
      <c r="E19" s="193">
        <f t="shared" si="0"/>
        <v>121</v>
      </c>
      <c r="F19" s="166"/>
      <c r="G19" s="166"/>
      <c r="H19" s="166"/>
      <c r="I19" s="166"/>
      <c r="J19" s="166"/>
      <c r="K19" s="194" t="s">
        <v>271</v>
      </c>
      <c r="L19" s="194" t="s">
        <v>271</v>
      </c>
      <c r="M19" s="194" t="s">
        <v>271</v>
      </c>
      <c r="N19" s="194" t="s">
        <v>271</v>
      </c>
      <c r="O19" s="166"/>
      <c r="P19" s="166"/>
      <c r="Q19" s="166"/>
      <c r="R19" s="166"/>
      <c r="S19" s="166"/>
      <c r="T19" s="166"/>
      <c r="U19" s="166"/>
      <c r="V19" s="166"/>
      <c r="W19" s="166"/>
      <c r="X19" s="166"/>
      <c r="Y19" s="166"/>
      <c r="Z19" s="166"/>
      <c r="AA19" s="166"/>
      <c r="AB19" s="166"/>
      <c r="AC19" s="166"/>
    </row>
    <row r="20" spans="1:29" ht="51" x14ac:dyDescent="0.25">
      <c r="A20" s="191">
        <v>12</v>
      </c>
      <c r="B20" s="191" t="str">
        <f>+'2. Financiero'!C18</f>
        <v>Adaptación de conexión eléctrica (Aumento de potencia, adaptación electrica usuario, cables de alta tensión)</v>
      </c>
      <c r="C20" s="195">
        <v>44105</v>
      </c>
      <c r="D20" s="195">
        <v>44227</v>
      </c>
      <c r="E20" s="193">
        <f t="shared" si="0"/>
        <v>122</v>
      </c>
      <c r="F20" s="166"/>
      <c r="G20" s="166"/>
      <c r="H20" s="166"/>
      <c r="I20" s="166"/>
      <c r="J20" s="166"/>
      <c r="K20" s="166"/>
      <c r="L20" s="166"/>
      <c r="M20" s="166"/>
      <c r="N20" s="12"/>
      <c r="O20" s="194" t="s">
        <v>271</v>
      </c>
      <c r="P20" s="194" t="s">
        <v>271</v>
      </c>
      <c r="Q20" s="194" t="s">
        <v>271</v>
      </c>
      <c r="R20" s="194" t="s">
        <v>271</v>
      </c>
      <c r="S20" s="166"/>
      <c r="T20" s="166"/>
      <c r="U20" s="166"/>
      <c r="V20" s="166"/>
      <c r="W20" s="166"/>
      <c r="X20" s="166"/>
      <c r="Y20" s="166"/>
      <c r="Z20" s="166"/>
      <c r="AA20" s="166"/>
      <c r="AB20" s="166"/>
      <c r="AC20" s="166"/>
    </row>
    <row r="21" spans="1:29" ht="25.5" x14ac:dyDescent="0.25">
      <c r="A21" s="191">
        <v>13</v>
      </c>
      <c r="B21" s="191" t="str">
        <f>+'2. Financiero'!C19</f>
        <v>Conexión de todas las partes del sistema geotérmico</v>
      </c>
      <c r="C21" s="195">
        <v>44228</v>
      </c>
      <c r="D21" s="195">
        <v>44316</v>
      </c>
      <c r="E21" s="193">
        <f t="shared" si="0"/>
        <v>88</v>
      </c>
      <c r="F21" s="166"/>
      <c r="G21" s="166"/>
      <c r="H21" s="166"/>
      <c r="I21" s="166"/>
      <c r="J21" s="166"/>
      <c r="K21" s="166"/>
      <c r="L21" s="166"/>
      <c r="M21" s="166"/>
      <c r="N21" s="166"/>
      <c r="O21" s="166"/>
      <c r="P21" s="166"/>
      <c r="Q21" s="166"/>
      <c r="R21" s="166"/>
      <c r="S21" s="194" t="s">
        <v>271</v>
      </c>
      <c r="T21" s="194" t="s">
        <v>271</v>
      </c>
      <c r="U21" s="194" t="s">
        <v>271</v>
      </c>
      <c r="V21" s="166"/>
      <c r="W21" s="166"/>
      <c r="X21" s="166"/>
      <c r="Y21" s="166"/>
      <c r="Z21" s="166"/>
      <c r="AA21" s="166"/>
      <c r="AB21" s="166"/>
      <c r="AC21" s="166"/>
    </row>
    <row r="22" spans="1:29" x14ac:dyDescent="0.25">
      <c r="A22" s="191">
        <v>14</v>
      </c>
      <c r="B22" s="191" t="str">
        <f>+'2. Financiero'!C20</f>
        <v>Marcha blanca del sistema</v>
      </c>
      <c r="C22" s="195">
        <v>44287</v>
      </c>
      <c r="D22" s="195">
        <v>44439</v>
      </c>
      <c r="E22" s="193">
        <f t="shared" si="0"/>
        <v>152</v>
      </c>
      <c r="F22" s="166"/>
      <c r="G22" s="166"/>
      <c r="H22" s="166"/>
      <c r="I22" s="166"/>
      <c r="J22" s="166"/>
      <c r="K22" s="166"/>
      <c r="L22" s="166"/>
      <c r="M22" s="166"/>
      <c r="N22" s="166"/>
      <c r="O22" s="166"/>
      <c r="P22" s="166"/>
      <c r="Q22" s="166"/>
      <c r="R22" s="166"/>
      <c r="S22" s="166"/>
      <c r="T22" s="166"/>
      <c r="U22" s="194" t="s">
        <v>271</v>
      </c>
      <c r="V22" s="194" t="s">
        <v>271</v>
      </c>
      <c r="W22" s="194" t="s">
        <v>271</v>
      </c>
      <c r="X22" s="194" t="s">
        <v>271</v>
      </c>
      <c r="Y22" s="166" t="s">
        <v>271</v>
      </c>
      <c r="Z22" s="166"/>
      <c r="AA22" s="166"/>
      <c r="AB22" s="166"/>
      <c r="AC22" s="166"/>
    </row>
    <row r="23" spans="1:29" ht="38.25" x14ac:dyDescent="0.25">
      <c r="A23" s="191">
        <v>15</v>
      </c>
      <c r="B23" s="191" t="str">
        <f>+'2. Financiero'!C21</f>
        <v>Implementar red de control y monitoreo en el invernadero (T°, humedad, etc.)</v>
      </c>
      <c r="C23" s="195">
        <v>43983</v>
      </c>
      <c r="D23" s="195">
        <v>44074</v>
      </c>
      <c r="E23" s="193">
        <f t="shared" si="0"/>
        <v>91</v>
      </c>
      <c r="F23" s="166"/>
      <c r="G23" s="166"/>
      <c r="H23" s="166"/>
      <c r="I23" s="166"/>
      <c r="J23" s="166"/>
      <c r="K23" s="194" t="s">
        <v>271</v>
      </c>
      <c r="L23" s="194" t="s">
        <v>271</v>
      </c>
      <c r="M23" s="194" t="s">
        <v>271</v>
      </c>
      <c r="N23" s="12"/>
      <c r="O23" s="166"/>
      <c r="P23" s="166"/>
      <c r="Q23" s="166"/>
      <c r="R23" s="166"/>
      <c r="S23" s="166"/>
      <c r="T23" s="166"/>
      <c r="U23" s="166"/>
      <c r="V23" s="166"/>
      <c r="W23" s="166"/>
      <c r="X23" s="166"/>
      <c r="Y23" s="166"/>
      <c r="Z23" s="166"/>
      <c r="AA23" s="166"/>
      <c r="AB23" s="166"/>
      <c r="AC23" s="166"/>
    </row>
    <row r="24" spans="1:29" ht="27" customHeight="1" x14ac:dyDescent="0.25">
      <c r="A24" s="191">
        <v>16</v>
      </c>
      <c r="B24" s="191" t="str">
        <f>+'2. Financiero'!C22</f>
        <v xml:space="preserve">Monitorear producción del invernadero en invierno sin tecnología </v>
      </c>
      <c r="C24" s="195">
        <v>44013</v>
      </c>
      <c r="D24" s="195">
        <v>44165</v>
      </c>
      <c r="E24" s="193">
        <f t="shared" si="0"/>
        <v>152</v>
      </c>
      <c r="F24" s="166"/>
      <c r="G24" s="166"/>
      <c r="H24" s="166"/>
      <c r="I24" s="166"/>
      <c r="J24" s="166"/>
      <c r="K24" s="166"/>
      <c r="L24" s="166" t="s">
        <v>271</v>
      </c>
      <c r="M24" s="166" t="s">
        <v>271</v>
      </c>
      <c r="N24" s="166" t="s">
        <v>271</v>
      </c>
      <c r="O24" s="166" t="s">
        <v>271</v>
      </c>
      <c r="P24" s="166" t="s">
        <v>271</v>
      </c>
      <c r="Q24" s="101"/>
      <c r="R24" s="101"/>
      <c r="S24" s="101"/>
      <c r="T24" s="101"/>
      <c r="U24" s="101"/>
      <c r="V24" s="101"/>
      <c r="W24" s="166"/>
      <c r="X24" s="166"/>
      <c r="Y24" s="166"/>
      <c r="Z24" s="166"/>
      <c r="AA24" s="166"/>
      <c r="AB24" s="166"/>
      <c r="AC24" s="166"/>
    </row>
    <row r="25" spans="1:29" ht="25.5" x14ac:dyDescent="0.25">
      <c r="A25" s="191">
        <v>17</v>
      </c>
      <c r="B25" s="191" t="str">
        <f>+'2. Financiero'!C23</f>
        <v>Monitorear la producción de tomate en verano sin tecnología</v>
      </c>
      <c r="C25" s="195">
        <v>44136</v>
      </c>
      <c r="D25" s="195">
        <v>44255</v>
      </c>
      <c r="E25" s="193">
        <f t="shared" si="0"/>
        <v>119</v>
      </c>
      <c r="F25" s="166"/>
      <c r="G25" s="166"/>
      <c r="H25" s="166"/>
      <c r="I25" s="166"/>
      <c r="J25" s="166"/>
      <c r="K25" s="166"/>
      <c r="L25" s="166"/>
      <c r="M25" s="101"/>
      <c r="N25" s="101"/>
      <c r="O25" s="101"/>
      <c r="P25" s="194" t="s">
        <v>271</v>
      </c>
      <c r="Q25" s="194" t="s">
        <v>271</v>
      </c>
      <c r="R25" s="166" t="s">
        <v>271</v>
      </c>
      <c r="S25" s="166" t="s">
        <v>271</v>
      </c>
      <c r="T25" s="166"/>
      <c r="U25" s="166"/>
      <c r="V25" s="166"/>
      <c r="W25" s="166"/>
      <c r="X25" s="166"/>
      <c r="Y25" s="166"/>
      <c r="Z25" s="166"/>
      <c r="AA25" s="166"/>
      <c r="AB25" s="166"/>
      <c r="AC25" s="166"/>
    </row>
    <row r="26" spans="1:29" ht="63.75" x14ac:dyDescent="0.25">
      <c r="A26" s="191">
        <v>18</v>
      </c>
      <c r="B26" s="191" t="str">
        <f>+'2. Financiero'!C24</f>
        <v>Monitorear el ciclo del tomate desde su germinación hasta su cosecha con Bomba de calor Geotérmica para registrar las diferentes condiciones ambientales y su efecto en los cultivos</v>
      </c>
      <c r="C26" s="195">
        <v>44317</v>
      </c>
      <c r="D26" s="195">
        <v>44439</v>
      </c>
      <c r="E26" s="193">
        <f t="shared" si="0"/>
        <v>122</v>
      </c>
      <c r="F26" s="166"/>
      <c r="G26" s="166"/>
      <c r="H26" s="166"/>
      <c r="I26" s="166"/>
      <c r="J26" s="166"/>
      <c r="K26" s="166"/>
      <c r="L26" s="166"/>
      <c r="M26" s="166"/>
      <c r="N26" s="166"/>
      <c r="O26" s="166"/>
      <c r="P26" s="166"/>
      <c r="Q26" s="166"/>
      <c r="R26" s="166"/>
      <c r="S26" s="166"/>
      <c r="T26" s="166"/>
      <c r="U26" s="12"/>
      <c r="V26" s="194" t="s">
        <v>271</v>
      </c>
      <c r="W26" s="194" t="s">
        <v>271</v>
      </c>
      <c r="X26" s="194" t="s">
        <v>271</v>
      </c>
      <c r="Y26" s="194" t="s">
        <v>271</v>
      </c>
      <c r="Z26" s="166"/>
      <c r="AA26" s="166"/>
      <c r="AB26" s="166"/>
      <c r="AC26" s="166"/>
    </row>
    <row r="27" spans="1:29" ht="63.75" x14ac:dyDescent="0.25">
      <c r="A27" s="191">
        <v>19</v>
      </c>
      <c r="B27" s="191" t="str">
        <f>+'2. Financiero'!C25</f>
        <v>Análisis de los resultados de cada plantación. 1) Estudio de variables de influencia de producción; y 2) Datos de producción de tomates en invernadero con geotérmia</v>
      </c>
      <c r="C27" s="195">
        <v>44409</v>
      </c>
      <c r="D27" s="195">
        <v>44530</v>
      </c>
      <c r="E27" s="193">
        <f t="shared" si="0"/>
        <v>121</v>
      </c>
      <c r="F27" s="166"/>
      <c r="G27" s="166"/>
      <c r="H27" s="166"/>
      <c r="I27" s="166"/>
      <c r="J27" s="166"/>
      <c r="K27" s="166"/>
      <c r="L27" s="166"/>
      <c r="M27" s="166"/>
      <c r="N27" s="166"/>
      <c r="O27" s="166"/>
      <c r="P27" s="166"/>
      <c r="Q27" s="166"/>
      <c r="R27" s="166"/>
      <c r="S27" s="166"/>
      <c r="T27" s="166"/>
      <c r="U27" s="166"/>
      <c r="V27" s="166"/>
      <c r="W27" s="166"/>
      <c r="X27" s="166"/>
      <c r="Y27" s="194" t="s">
        <v>271</v>
      </c>
      <c r="Z27" s="194" t="s">
        <v>271</v>
      </c>
      <c r="AA27" s="194" t="s">
        <v>271</v>
      </c>
      <c r="AB27" s="194" t="s">
        <v>271</v>
      </c>
      <c r="AC27" s="166"/>
    </row>
    <row r="28" spans="1:29" ht="38.25" x14ac:dyDescent="0.25">
      <c r="A28" s="191">
        <v>20</v>
      </c>
      <c r="B28" s="191" t="str">
        <f>+'2. Financiero'!C26</f>
        <v>Análisis de la participación de agricultores, incertidumbres y disposición ante esta nueva tecnología</v>
      </c>
      <c r="C28" s="195">
        <v>44409</v>
      </c>
      <c r="D28" s="195">
        <v>44530</v>
      </c>
      <c r="E28" s="193">
        <f t="shared" si="0"/>
        <v>121</v>
      </c>
      <c r="F28" s="166"/>
      <c r="G28" s="166"/>
      <c r="H28" s="166"/>
      <c r="I28" s="166"/>
      <c r="J28" s="166"/>
      <c r="K28" s="166"/>
      <c r="L28" s="166"/>
      <c r="M28" s="166"/>
      <c r="N28" s="166"/>
      <c r="O28" s="166"/>
      <c r="P28" s="166"/>
      <c r="Q28" s="166"/>
      <c r="R28" s="166"/>
      <c r="S28" s="166"/>
      <c r="T28" s="166"/>
      <c r="U28" s="166"/>
      <c r="V28" s="166"/>
      <c r="W28" s="166"/>
      <c r="X28" s="166"/>
      <c r="Y28" s="194" t="s">
        <v>271</v>
      </c>
      <c r="Z28" s="194" t="s">
        <v>271</v>
      </c>
      <c r="AA28" s="194" t="s">
        <v>271</v>
      </c>
      <c r="AB28" s="194" t="s">
        <v>271</v>
      </c>
      <c r="AC28" s="166"/>
    </row>
    <row r="29" spans="1:29" x14ac:dyDescent="0.25">
      <c r="A29" s="191">
        <v>21</v>
      </c>
      <c r="B29" s="191" t="str">
        <f>+'2. Financiero'!C27</f>
        <v>Seminario de inicio de proyecto </v>
      </c>
      <c r="C29" s="195">
        <v>43862</v>
      </c>
      <c r="D29" s="195">
        <v>43889</v>
      </c>
      <c r="E29" s="193">
        <f t="shared" si="0"/>
        <v>27</v>
      </c>
      <c r="F29" s="166"/>
      <c r="G29" s="194" t="s">
        <v>271</v>
      </c>
      <c r="H29" s="166"/>
      <c r="I29" s="166"/>
      <c r="J29" s="166"/>
      <c r="K29" s="166"/>
      <c r="L29" s="166"/>
      <c r="M29" s="166"/>
      <c r="N29" s="166"/>
      <c r="O29" s="166"/>
      <c r="P29" s="166"/>
      <c r="Q29" s="166"/>
      <c r="R29" s="166"/>
      <c r="S29" s="166"/>
      <c r="T29" s="166"/>
      <c r="U29" s="166"/>
      <c r="V29" s="166"/>
      <c r="W29" s="166"/>
      <c r="X29" s="166"/>
      <c r="Y29" s="166"/>
      <c r="Z29" s="166"/>
      <c r="AA29" s="166"/>
      <c r="AB29" s="166"/>
      <c r="AC29" s="166"/>
    </row>
    <row r="30" spans="1:29" x14ac:dyDescent="0.25">
      <c r="A30" s="191">
        <v>22</v>
      </c>
      <c r="B30" s="191" t="str">
        <f>+'2. Financiero'!C28</f>
        <v xml:space="preserve">Visita a terreno con productores </v>
      </c>
      <c r="C30" s="195">
        <v>44044</v>
      </c>
      <c r="D30" s="195">
        <v>44408</v>
      </c>
      <c r="E30" s="193">
        <f t="shared" si="0"/>
        <v>364</v>
      </c>
      <c r="F30" s="166"/>
      <c r="G30" s="166"/>
      <c r="H30" s="166"/>
      <c r="I30" s="166"/>
      <c r="J30" s="166"/>
      <c r="K30" s="166"/>
      <c r="L30" s="101"/>
      <c r="M30" s="166" t="s">
        <v>271</v>
      </c>
      <c r="N30" s="166"/>
      <c r="O30" s="166"/>
      <c r="P30" s="166"/>
      <c r="Q30" s="166"/>
      <c r="R30" s="101"/>
      <c r="S30" s="166"/>
      <c r="T30" s="166"/>
      <c r="U30" s="166"/>
      <c r="V30" s="166"/>
      <c r="W30" s="166"/>
      <c r="X30" s="166" t="s">
        <v>271</v>
      </c>
      <c r="Y30" s="166"/>
      <c r="Z30" s="166"/>
      <c r="AA30" s="166"/>
      <c r="AB30" s="166"/>
      <c r="AC30" s="166"/>
    </row>
    <row r="31" spans="1:29" ht="36" customHeight="1" x14ac:dyDescent="0.25">
      <c r="A31" s="191">
        <v>23</v>
      </c>
      <c r="B31" s="192" t="str">
        <f>+'2. Financiero'!C29</f>
        <v>Seminario de cierre de proyecto y entrega de Hoja de Ruta al Gobierno Regional de Los Ríos</v>
      </c>
      <c r="C31" s="195">
        <v>44470</v>
      </c>
      <c r="D31" s="195">
        <v>44500</v>
      </c>
      <c r="E31" s="193">
        <f t="shared" si="0"/>
        <v>30</v>
      </c>
      <c r="F31" s="166"/>
      <c r="G31" s="166"/>
      <c r="H31" s="166"/>
      <c r="I31" s="166"/>
      <c r="J31" s="166"/>
      <c r="K31" s="166"/>
      <c r="L31" s="166"/>
      <c r="M31" s="166"/>
      <c r="N31" s="166"/>
      <c r="O31" s="166"/>
      <c r="P31" s="166"/>
      <c r="Q31" s="166"/>
      <c r="R31" s="166"/>
      <c r="S31" s="166"/>
      <c r="T31" s="166"/>
      <c r="U31" s="166"/>
      <c r="V31" s="166"/>
      <c r="W31" s="166"/>
      <c r="X31" s="166"/>
      <c r="Y31" s="166"/>
      <c r="Z31" s="166"/>
      <c r="AA31" s="194" t="s">
        <v>271</v>
      </c>
      <c r="AB31" s="166"/>
      <c r="AC31" s="10"/>
    </row>
    <row r="32" spans="1:29" hidden="1" x14ac:dyDescent="0.25">
      <c r="A32" s="74">
        <v>24</v>
      </c>
      <c r="B32" s="74">
        <f>+'2. Financiero'!C30</f>
        <v>0</v>
      </c>
      <c r="C32" s="75"/>
      <c r="D32" s="75"/>
      <c r="E32" s="111">
        <f t="shared" si="0"/>
        <v>0</v>
      </c>
      <c r="F32" s="76"/>
      <c r="G32" s="76"/>
      <c r="H32" s="76"/>
      <c r="I32" s="76"/>
      <c r="J32" s="76"/>
      <c r="K32" s="76"/>
      <c r="L32" s="76"/>
      <c r="M32" s="76"/>
      <c r="N32" s="76"/>
      <c r="O32" s="76"/>
      <c r="P32" s="76"/>
      <c r="Q32" s="76"/>
      <c r="R32" s="76"/>
      <c r="S32" s="76"/>
      <c r="T32" s="76"/>
      <c r="U32" s="76"/>
      <c r="V32" s="76"/>
      <c r="W32" s="76"/>
      <c r="X32" s="76"/>
      <c r="Y32" s="76"/>
      <c r="Z32" s="76"/>
      <c r="AA32" s="76"/>
      <c r="AB32" s="76"/>
      <c r="AC32" s="76"/>
    </row>
    <row r="33" spans="1:29" hidden="1" x14ac:dyDescent="0.25">
      <c r="A33" s="74">
        <v>25</v>
      </c>
      <c r="B33" s="74">
        <f>+'2. Financiero'!C31</f>
        <v>0</v>
      </c>
      <c r="C33" s="75"/>
      <c r="D33" s="75"/>
      <c r="E33" s="111">
        <f t="shared" si="0"/>
        <v>0</v>
      </c>
      <c r="F33" s="76"/>
      <c r="G33" s="76"/>
      <c r="H33" s="76"/>
      <c r="I33" s="76"/>
      <c r="J33" s="76"/>
      <c r="K33" s="76"/>
      <c r="L33" s="76"/>
      <c r="M33" s="76"/>
      <c r="N33" s="76"/>
      <c r="O33" s="76"/>
      <c r="P33" s="76"/>
      <c r="Q33" s="76"/>
      <c r="R33" s="76"/>
      <c r="S33" s="76"/>
      <c r="T33" s="76"/>
      <c r="U33" s="76"/>
      <c r="V33" s="76"/>
      <c r="W33" s="76"/>
      <c r="X33" s="76"/>
      <c r="Y33" s="76"/>
      <c r="Z33" s="76"/>
      <c r="AA33" s="76"/>
      <c r="AB33" s="76"/>
      <c r="AC33" s="76"/>
    </row>
    <row r="34" spans="1:29" hidden="1" x14ac:dyDescent="0.25">
      <c r="A34" s="74">
        <v>26</v>
      </c>
      <c r="B34" s="74">
        <f>+'2. Financiero'!C32</f>
        <v>0</v>
      </c>
      <c r="C34" s="75"/>
      <c r="D34" s="75"/>
      <c r="E34" s="111">
        <f t="shared" si="0"/>
        <v>0</v>
      </c>
      <c r="F34" s="76"/>
      <c r="G34" s="76"/>
      <c r="H34" s="76"/>
      <c r="I34" s="76"/>
      <c r="J34" s="76"/>
      <c r="K34" s="76"/>
      <c r="L34" s="76"/>
      <c r="M34" s="76"/>
      <c r="N34" s="76"/>
      <c r="O34" s="76"/>
      <c r="P34" s="76"/>
      <c r="Q34" s="76"/>
      <c r="R34" s="76"/>
      <c r="S34" s="76"/>
      <c r="T34" s="76"/>
      <c r="U34" s="76"/>
      <c r="V34" s="76"/>
      <c r="W34" s="76"/>
      <c r="X34" s="76"/>
      <c r="Y34" s="76"/>
      <c r="Z34" s="76"/>
      <c r="AA34" s="76"/>
      <c r="AB34" s="76"/>
      <c r="AC34" s="76"/>
    </row>
    <row r="35" spans="1:29" hidden="1" x14ac:dyDescent="0.25">
      <c r="A35" s="74">
        <v>27</v>
      </c>
      <c r="B35" s="74">
        <f>+'2. Financiero'!C33</f>
        <v>0</v>
      </c>
      <c r="C35" s="75"/>
      <c r="D35" s="75"/>
      <c r="E35" s="111">
        <f t="shared" si="0"/>
        <v>0</v>
      </c>
      <c r="F35" s="76"/>
      <c r="G35" s="76"/>
      <c r="H35" s="76"/>
      <c r="I35" s="76"/>
      <c r="J35" s="76"/>
      <c r="K35" s="76"/>
      <c r="L35" s="76"/>
      <c r="M35" s="76"/>
      <c r="N35" s="76"/>
      <c r="O35" s="76"/>
      <c r="P35" s="76"/>
      <c r="Q35" s="76"/>
      <c r="R35" s="76"/>
      <c r="S35" s="76"/>
      <c r="T35" s="76"/>
      <c r="U35" s="76"/>
      <c r="V35" s="76"/>
      <c r="W35" s="76"/>
      <c r="X35" s="76"/>
      <c r="Y35" s="76"/>
      <c r="Z35" s="76"/>
      <c r="AA35" s="76"/>
      <c r="AB35" s="76"/>
      <c r="AC35" s="76"/>
    </row>
    <row r="36" spans="1:29" hidden="1" x14ac:dyDescent="0.25">
      <c r="A36" s="74">
        <v>28</v>
      </c>
      <c r="B36" s="74">
        <f>+'2. Financiero'!C34</f>
        <v>0</v>
      </c>
      <c r="C36" s="75"/>
      <c r="D36" s="75"/>
      <c r="E36" s="111">
        <f t="shared" si="0"/>
        <v>0</v>
      </c>
      <c r="F36" s="76"/>
      <c r="G36" s="76"/>
      <c r="H36" s="76"/>
      <c r="I36" s="76"/>
      <c r="J36" s="76"/>
      <c r="K36" s="76"/>
      <c r="L36" s="76"/>
      <c r="M36" s="76"/>
      <c r="N36" s="76"/>
      <c r="O36" s="76"/>
      <c r="P36" s="76"/>
      <c r="Q36" s="76"/>
      <c r="R36" s="76"/>
      <c r="S36" s="76"/>
      <c r="T36" s="76"/>
      <c r="U36" s="76"/>
      <c r="V36" s="76"/>
      <c r="W36" s="76"/>
      <c r="X36" s="76"/>
      <c r="Y36" s="76"/>
      <c r="Z36" s="76"/>
      <c r="AA36" s="76"/>
      <c r="AB36" s="76"/>
      <c r="AC36" s="76"/>
    </row>
    <row r="37" spans="1:29" hidden="1" x14ac:dyDescent="0.25">
      <c r="A37" s="74">
        <v>29</v>
      </c>
      <c r="B37" s="74">
        <f>+'2. Financiero'!C35</f>
        <v>0</v>
      </c>
      <c r="C37" s="75"/>
      <c r="D37" s="75"/>
      <c r="E37" s="111">
        <f t="shared" si="0"/>
        <v>0</v>
      </c>
      <c r="F37" s="76"/>
      <c r="G37" s="76"/>
      <c r="H37" s="76"/>
      <c r="I37" s="76"/>
      <c r="J37" s="76"/>
      <c r="K37" s="76"/>
      <c r="L37" s="76"/>
      <c r="M37" s="76"/>
      <c r="N37" s="76"/>
      <c r="O37" s="76"/>
      <c r="P37" s="76"/>
      <c r="Q37" s="76"/>
      <c r="R37" s="76"/>
      <c r="S37" s="76"/>
      <c r="T37" s="76"/>
      <c r="U37" s="76"/>
      <c r="V37" s="76"/>
      <c r="W37" s="76"/>
      <c r="X37" s="76"/>
      <c r="Y37" s="76"/>
      <c r="Z37" s="76"/>
      <c r="AA37" s="76"/>
      <c r="AB37" s="76"/>
      <c r="AC37" s="76"/>
    </row>
    <row r="38" spans="1:29" ht="1.5" hidden="1" customHeight="1" x14ac:dyDescent="0.25">
      <c r="A38" s="74">
        <v>30</v>
      </c>
      <c r="B38" s="74">
        <f>+'2. Financiero'!C36</f>
        <v>0</v>
      </c>
      <c r="C38" s="75"/>
      <c r="D38" s="75"/>
      <c r="E38" s="111">
        <f t="shared" si="0"/>
        <v>0</v>
      </c>
      <c r="F38" s="76"/>
      <c r="G38" s="76"/>
      <c r="H38" s="76"/>
      <c r="I38" s="76"/>
      <c r="J38" s="76"/>
      <c r="K38" s="76"/>
      <c r="L38" s="76"/>
      <c r="M38" s="76"/>
      <c r="N38" s="76"/>
      <c r="O38" s="76"/>
      <c r="P38" s="76"/>
      <c r="Q38" s="76"/>
      <c r="R38" s="76"/>
      <c r="S38" s="76"/>
      <c r="T38" s="76"/>
      <c r="U38" s="76"/>
      <c r="V38" s="76"/>
      <c r="W38" s="76"/>
      <c r="X38" s="76"/>
      <c r="Y38" s="76"/>
      <c r="Z38" s="76"/>
      <c r="AA38" s="76"/>
      <c r="AB38" s="76"/>
      <c r="AC38" s="76"/>
    </row>
    <row r="40" spans="1:29" x14ac:dyDescent="0.25">
      <c r="A40" s="29"/>
      <c r="B40" s="29" t="s">
        <v>272</v>
      </c>
    </row>
  </sheetData>
  <mergeCells count="8">
    <mergeCell ref="A1:AC1"/>
    <mergeCell ref="A7:A8"/>
    <mergeCell ref="C2:AC2"/>
    <mergeCell ref="C3:AC3"/>
    <mergeCell ref="C4:AC4"/>
    <mergeCell ref="B7:B8"/>
    <mergeCell ref="F7:AC7"/>
    <mergeCell ref="E7:E8"/>
  </mergeCells>
  <conditionalFormatting sqref="F9:AC11 R25:V25 F12:V13 F16:V17 W24:AC25 O23:V23 K23:M23 M25:O25 F23:I25 M24:V24 F14:G15 I14:V15 F19:V19 F18:M18 O18:V18 F20:M20 X12:AC23 F21:V22 O20:V20 F26:T26 V26:AC26 F29:AC30 F27:X28 Z27:AC28 F32:AC38 F31:AB31">
    <cfRule type="cellIs" dxfId="69" priority="11" operator="equal">
      <formula>"x"</formula>
    </cfRule>
  </conditionalFormatting>
  <conditionalFormatting sqref="W12:W21 W23">
    <cfRule type="cellIs" dxfId="68" priority="10" operator="equal">
      <formula>"x"</formula>
    </cfRule>
  </conditionalFormatting>
  <conditionalFormatting sqref="P25">
    <cfRule type="cellIs" dxfId="67" priority="8" operator="equal">
      <formula>"x"</formula>
    </cfRule>
  </conditionalFormatting>
  <conditionalFormatting sqref="Q25">
    <cfRule type="cellIs" dxfId="66" priority="7" operator="equal">
      <formula>"x"</formula>
    </cfRule>
  </conditionalFormatting>
  <conditionalFormatting sqref="H14:H15">
    <cfRule type="cellIs" dxfId="65" priority="6" operator="equal">
      <formula>"x"</formula>
    </cfRule>
  </conditionalFormatting>
  <conditionalFormatting sqref="J23:J25">
    <cfRule type="cellIs" dxfId="64" priority="5" operator="equal">
      <formula>"x"</formula>
    </cfRule>
  </conditionalFormatting>
  <conditionalFormatting sqref="W22">
    <cfRule type="cellIs" dxfId="63" priority="4" operator="equal">
      <formula>"x"</formula>
    </cfRule>
  </conditionalFormatting>
  <conditionalFormatting sqref="K24:K25">
    <cfRule type="cellIs" dxfId="62" priority="3" operator="equal">
      <formula>"x"</formula>
    </cfRule>
  </conditionalFormatting>
  <conditionalFormatting sqref="L24:L25">
    <cfRule type="cellIs" dxfId="61" priority="2" operator="equal">
      <formula>"x"</formula>
    </cfRule>
  </conditionalFormatting>
  <conditionalFormatting sqref="Y27:Y28">
    <cfRule type="cellIs" dxfId="60" priority="1" operator="equal">
      <formula>"x"</formula>
    </cfRule>
  </conditionalFormatting>
  <pageMargins left="0.70866141732283472" right="0.70866141732283472" top="0.74803149606299213" bottom="0.74803149606299213" header="0.31496062992125984" footer="0.31496062992125984"/>
  <pageSetup paperSize="9" scale="70" fitToWidth="0" orientation="landscape" horizontalDpi="4294967295" verticalDpi="4294967295"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7">
    <tabColor theme="3" tint="0.59999389629810485"/>
    <pageSetUpPr fitToPage="1"/>
  </sheetPr>
  <dimension ref="A1:R467"/>
  <sheetViews>
    <sheetView showGridLines="0" tabSelected="1" zoomScale="90" zoomScaleNormal="90" workbookViewId="0">
      <pane ySplit="6" topLeftCell="A7" activePane="bottomLeft" state="frozen"/>
      <selection pane="bottomLeft" activeCell="H39" sqref="H39"/>
    </sheetView>
  </sheetViews>
  <sheetFormatPr baseColWidth="10" defaultColWidth="11.42578125" defaultRowHeight="15" x14ac:dyDescent="0.25"/>
  <cols>
    <col min="1" max="1" width="8.85546875" customWidth="1"/>
    <col min="2" max="2" width="12.7109375" customWidth="1"/>
    <col min="3" max="3" width="29" customWidth="1"/>
    <col min="6" max="6" width="9.85546875" customWidth="1"/>
    <col min="7" max="7" width="10.28515625" customWidth="1"/>
    <col min="8" max="8" width="12.5703125" customWidth="1"/>
    <col min="9" max="9" width="4.7109375" customWidth="1"/>
    <col min="10" max="10" width="9.5703125" customWidth="1"/>
    <col min="11" max="11" width="11.5703125" customWidth="1"/>
    <col min="12" max="12" width="9.5703125" customWidth="1"/>
    <col min="16" max="16" width="0" style="125" hidden="1" customWidth="1"/>
    <col min="17" max="17" width="0" style="126" hidden="1" customWidth="1"/>
  </cols>
  <sheetData>
    <row r="1" spans="1:16" ht="15.75" x14ac:dyDescent="0.25">
      <c r="A1" s="314" t="s">
        <v>0</v>
      </c>
      <c r="B1" s="314"/>
      <c r="C1" s="314"/>
      <c r="D1" s="314"/>
      <c r="E1" s="314"/>
      <c r="F1" s="314"/>
      <c r="G1" s="314"/>
      <c r="H1" s="314"/>
      <c r="I1" s="314"/>
      <c r="J1" s="314"/>
      <c r="K1" s="314"/>
      <c r="L1" s="314"/>
    </row>
    <row r="2" spans="1:16" x14ac:dyDescent="0.25">
      <c r="B2" s="86" t="s">
        <v>135</v>
      </c>
      <c r="C2" s="339" t="str">
        <f>+'1. Técnico A'!C3:J3</f>
        <v>Invernadero geotérmico para cultivo de tomates</v>
      </c>
      <c r="D2" s="340"/>
      <c r="E2" s="340"/>
      <c r="F2" s="340"/>
      <c r="G2" s="340"/>
      <c r="H2" s="341"/>
    </row>
    <row r="3" spans="1:16" x14ac:dyDescent="0.25">
      <c r="B3" s="86" t="s">
        <v>4</v>
      </c>
      <c r="C3" s="339" t="str">
        <f>+'1. Técnico A'!C4:J4</f>
        <v>Universidad de Chile</v>
      </c>
      <c r="D3" s="340"/>
      <c r="E3" s="340"/>
      <c r="F3" s="340"/>
      <c r="G3" s="340"/>
      <c r="H3" s="341"/>
    </row>
    <row r="4" spans="1:16" x14ac:dyDescent="0.25">
      <c r="B4" s="86" t="s">
        <v>6</v>
      </c>
      <c r="C4" s="339" t="str">
        <f>+'1. Técnico A'!C5:J5</f>
        <v>Sr. Diego Morata Céspedes</v>
      </c>
      <c r="D4" s="340"/>
      <c r="E4" s="340"/>
      <c r="F4" s="340"/>
      <c r="G4" s="340"/>
      <c r="H4" s="341"/>
    </row>
    <row r="5" spans="1:16" x14ac:dyDescent="0.25">
      <c r="C5" s="19"/>
      <c r="D5" s="19"/>
      <c r="E5" s="19"/>
      <c r="F5" s="19"/>
      <c r="G5" s="19"/>
      <c r="H5" s="19"/>
    </row>
    <row r="6" spans="1:16" x14ac:dyDescent="0.25">
      <c r="A6" s="18" t="s">
        <v>93</v>
      </c>
      <c r="B6" s="18" t="s">
        <v>136</v>
      </c>
      <c r="H6" s="57">
        <f>+'2. Financiero'!D41</f>
        <v>110670</v>
      </c>
      <c r="I6" s="38"/>
      <c r="J6" s="37">
        <f>+'2. Financiero'!E41</f>
        <v>86670</v>
      </c>
      <c r="K6" s="37">
        <f>+'2. Financiero'!F41</f>
        <v>20000</v>
      </c>
      <c r="L6" s="37">
        <f>+'2. Financiero'!G41</f>
        <v>4000</v>
      </c>
    </row>
    <row r="8" spans="1:16" x14ac:dyDescent="0.25">
      <c r="A8" t="s">
        <v>137</v>
      </c>
      <c r="B8" s="92">
        <v>1</v>
      </c>
      <c r="C8" s="345" t="str">
        <f>+'1. Técnico B'!B9</f>
        <v xml:space="preserve">Articular Mesa de Trabajo entre el Gobierno Regional de Los Ríos, INDAP Región de Los Ríos y CEGA-Universidad de Chile para definir la matriz de decisión técnica/económica/social que definirá al beneficiario final. </v>
      </c>
      <c r="D8" s="346"/>
      <c r="E8" s="346"/>
      <c r="F8" s="346"/>
      <c r="G8" s="346"/>
      <c r="H8" s="347"/>
    </row>
    <row r="9" spans="1:16" ht="30" x14ac:dyDescent="0.25">
      <c r="A9" s="2" t="s">
        <v>138</v>
      </c>
      <c r="B9" s="2" t="s">
        <v>139</v>
      </c>
      <c r="C9" s="2" t="s">
        <v>140</v>
      </c>
      <c r="D9" s="2" t="s">
        <v>141</v>
      </c>
      <c r="E9" s="2" t="s">
        <v>142</v>
      </c>
      <c r="F9" s="41" t="s">
        <v>143</v>
      </c>
      <c r="G9" s="41" t="s">
        <v>144</v>
      </c>
      <c r="H9" s="41" t="s">
        <v>145</v>
      </c>
      <c r="I9" s="12"/>
      <c r="J9" s="40" t="s">
        <v>83</v>
      </c>
      <c r="K9" s="41" t="s">
        <v>84</v>
      </c>
      <c r="L9" s="41" t="s">
        <v>85</v>
      </c>
      <c r="N9" s="59" t="s">
        <v>87</v>
      </c>
    </row>
    <row r="10" spans="1:16" ht="33.75" customHeight="1" x14ac:dyDescent="0.25">
      <c r="A10" s="91" t="str">
        <f>+B8&amp;".1"</f>
        <v>1.1</v>
      </c>
      <c r="B10" s="93" t="s">
        <v>341</v>
      </c>
      <c r="C10" s="90" t="s">
        <v>428</v>
      </c>
      <c r="D10" s="94">
        <v>43831</v>
      </c>
      <c r="E10" s="94">
        <v>43861</v>
      </c>
      <c r="F10" s="70">
        <v>1</v>
      </c>
      <c r="G10" s="70">
        <v>300</v>
      </c>
      <c r="H10" s="70">
        <f>+G10*F10</f>
        <v>300</v>
      </c>
      <c r="J10" s="70">
        <f>H10</f>
        <v>300</v>
      </c>
      <c r="K10" s="89"/>
      <c r="L10" s="89"/>
      <c r="N10" s="58">
        <f>+H10-J10-K10-L10</f>
        <v>0</v>
      </c>
    </row>
    <row r="11" spans="1:16" ht="30" x14ac:dyDescent="0.25">
      <c r="A11" s="91" t="str">
        <f>+B8&amp;".2"</f>
        <v>1.2</v>
      </c>
      <c r="B11" s="93" t="s">
        <v>340</v>
      </c>
      <c r="C11" s="90" t="s">
        <v>390</v>
      </c>
      <c r="D11" s="94">
        <v>43831</v>
      </c>
      <c r="E11" s="94">
        <v>43861</v>
      </c>
      <c r="F11" s="70">
        <v>2</v>
      </c>
      <c r="G11" s="70">
        <v>150</v>
      </c>
      <c r="H11" s="70">
        <f>+G11*F11</f>
        <v>300</v>
      </c>
      <c r="J11" s="70">
        <f t="shared" ref="J11:J14" si="0">H11</f>
        <v>300</v>
      </c>
      <c r="K11" s="89"/>
      <c r="L11" s="89"/>
      <c r="N11" s="58">
        <f t="shared" ref="N11:N18" si="1">+H11-J11-K11-L11</f>
        <v>0</v>
      </c>
    </row>
    <row r="12" spans="1:16" ht="30" x14ac:dyDescent="0.25">
      <c r="A12" s="91" t="str">
        <f>+B8&amp;".3"</f>
        <v>1.3</v>
      </c>
      <c r="B12" s="97" t="s">
        <v>340</v>
      </c>
      <c r="C12" s="90" t="s">
        <v>391</v>
      </c>
      <c r="D12" s="94">
        <v>43831</v>
      </c>
      <c r="E12" s="94">
        <v>43861</v>
      </c>
      <c r="F12" s="70">
        <v>2</v>
      </c>
      <c r="G12" s="70">
        <v>100</v>
      </c>
      <c r="H12" s="70">
        <f>+G12*F12</f>
        <v>200</v>
      </c>
      <c r="J12" s="70">
        <f t="shared" si="0"/>
        <v>200</v>
      </c>
      <c r="K12" s="89"/>
      <c r="L12" s="89"/>
      <c r="N12" s="58">
        <f t="shared" si="1"/>
        <v>0</v>
      </c>
      <c r="P12" s="125">
        <v>3</v>
      </c>
    </row>
    <row r="13" spans="1:16" ht="30" x14ac:dyDescent="0.25">
      <c r="A13" s="91" t="str">
        <f>+B8&amp;".4"</f>
        <v>1.4</v>
      </c>
      <c r="B13" s="118" t="s">
        <v>340</v>
      </c>
      <c r="C13" s="90" t="s">
        <v>392</v>
      </c>
      <c r="D13" s="94">
        <v>43831</v>
      </c>
      <c r="E13" s="94">
        <v>43861</v>
      </c>
      <c r="F13" s="65">
        <v>1</v>
      </c>
      <c r="G13" s="65">
        <v>210</v>
      </c>
      <c r="H13" s="65">
        <f t="shared" ref="H13:H17" si="2">+G13*F13</f>
        <v>210</v>
      </c>
      <c r="J13" s="70">
        <f t="shared" si="0"/>
        <v>210</v>
      </c>
      <c r="K13" s="89"/>
      <c r="L13" s="89"/>
      <c r="N13" s="58">
        <f t="shared" si="1"/>
        <v>0</v>
      </c>
    </row>
    <row r="14" spans="1:16" ht="30" x14ac:dyDescent="0.25">
      <c r="A14" s="91" t="str">
        <f>+B8&amp;".5"</f>
        <v>1.5</v>
      </c>
      <c r="B14" s="118" t="s">
        <v>340</v>
      </c>
      <c r="C14" s="90" t="s">
        <v>414</v>
      </c>
      <c r="D14" s="94">
        <v>43831</v>
      </c>
      <c r="E14" s="94">
        <v>43861</v>
      </c>
      <c r="F14" s="65">
        <v>1</v>
      </c>
      <c r="G14" s="65">
        <v>70</v>
      </c>
      <c r="H14" s="65">
        <f t="shared" si="2"/>
        <v>70</v>
      </c>
      <c r="J14" s="70">
        <f t="shared" si="0"/>
        <v>70</v>
      </c>
      <c r="K14" s="89"/>
      <c r="L14" s="89"/>
      <c r="N14" s="58">
        <f t="shared" si="1"/>
        <v>0</v>
      </c>
    </row>
    <row r="15" spans="1:16" hidden="1" x14ac:dyDescent="0.25">
      <c r="A15" s="91" t="str">
        <f>+B8&amp;".6"</f>
        <v>1.6</v>
      </c>
      <c r="B15" s="91"/>
      <c r="C15" s="90"/>
      <c r="D15" s="1"/>
      <c r="E15" s="1"/>
      <c r="F15" s="65"/>
      <c r="G15" s="65"/>
      <c r="H15" s="65">
        <f t="shared" si="2"/>
        <v>0</v>
      </c>
      <c r="J15" s="89"/>
      <c r="K15" s="89"/>
      <c r="L15" s="89"/>
      <c r="N15" s="58">
        <f t="shared" si="1"/>
        <v>0</v>
      </c>
    </row>
    <row r="16" spans="1:16" hidden="1" x14ac:dyDescent="0.25">
      <c r="A16" s="91" t="str">
        <f>+B8&amp;".7"</f>
        <v>1.7</v>
      </c>
      <c r="B16" s="91"/>
      <c r="C16" s="91"/>
      <c r="D16" s="1"/>
      <c r="E16" s="1"/>
      <c r="F16" s="65"/>
      <c r="G16" s="65"/>
      <c r="H16" s="65">
        <f t="shared" si="2"/>
        <v>0</v>
      </c>
      <c r="J16" s="89"/>
      <c r="K16" s="89"/>
      <c r="L16" s="89"/>
      <c r="N16" s="58">
        <f t="shared" si="1"/>
        <v>0</v>
      </c>
    </row>
    <row r="17" spans="1:14" hidden="1" x14ac:dyDescent="0.25">
      <c r="A17" s="91" t="str">
        <f>+B8&amp;".8"</f>
        <v>1.8</v>
      </c>
      <c r="B17" s="91"/>
      <c r="C17" s="91"/>
      <c r="D17" s="1"/>
      <c r="E17" s="1"/>
      <c r="F17" s="65"/>
      <c r="G17" s="65"/>
      <c r="H17" s="65">
        <f t="shared" si="2"/>
        <v>0</v>
      </c>
      <c r="J17" s="89"/>
      <c r="K17" s="89"/>
      <c r="L17" s="89"/>
      <c r="N17" s="58">
        <f t="shared" si="1"/>
        <v>0</v>
      </c>
    </row>
    <row r="18" spans="1:14" x14ac:dyDescent="0.25">
      <c r="H18" s="3">
        <f>SUM(H10:H17)</f>
        <v>1080</v>
      </c>
      <c r="J18" s="98">
        <f>SUM(J10:J17)</f>
        <v>1080</v>
      </c>
      <c r="K18" s="98">
        <f>SUM(K10:K17)</f>
        <v>0</v>
      </c>
      <c r="L18" s="98">
        <f>SUM(L10:L17)</f>
        <v>0</v>
      </c>
      <c r="N18" s="58">
        <f t="shared" si="1"/>
        <v>0</v>
      </c>
    </row>
    <row r="19" spans="1:14" x14ac:dyDescent="0.25">
      <c r="H19" s="35">
        <f>J19+K19+L19</f>
        <v>1</v>
      </c>
      <c r="I19" s="36"/>
      <c r="J19" s="99">
        <f>+J18/H18</f>
        <v>1</v>
      </c>
      <c r="K19" s="99">
        <f>+K18/H18</f>
        <v>0</v>
      </c>
      <c r="L19" s="99">
        <f>+L18/H18</f>
        <v>0</v>
      </c>
    </row>
    <row r="21" spans="1:14" x14ac:dyDescent="0.25">
      <c r="A21" t="s">
        <v>137</v>
      </c>
      <c r="B21" s="34">
        <v>2</v>
      </c>
      <c r="C21" s="345" t="str">
        <f>+'1. Técnico B'!B10</f>
        <v>Levantar base de datos con agricultores o grupo de agricultores que concuerden con la matriz de decisión establecida.</v>
      </c>
      <c r="D21" s="346"/>
      <c r="E21" s="346"/>
      <c r="F21" s="346"/>
      <c r="G21" s="346"/>
      <c r="H21" s="347"/>
    </row>
    <row r="22" spans="1:14" ht="30" x14ac:dyDescent="0.25">
      <c r="A22" s="2" t="s">
        <v>138</v>
      </c>
      <c r="B22" s="2" t="s">
        <v>139</v>
      </c>
      <c r="C22" s="2" t="s">
        <v>140</v>
      </c>
      <c r="D22" s="2" t="s">
        <v>141</v>
      </c>
      <c r="E22" s="2" t="s">
        <v>142</v>
      </c>
      <c r="F22" s="2" t="s">
        <v>143</v>
      </c>
      <c r="G22" s="41" t="s">
        <v>144</v>
      </c>
      <c r="H22" s="41" t="s">
        <v>145</v>
      </c>
      <c r="I22" s="12"/>
      <c r="J22" s="40" t="s">
        <v>83</v>
      </c>
      <c r="K22" s="41" t="s">
        <v>84</v>
      </c>
      <c r="L22" s="41" t="s">
        <v>85</v>
      </c>
      <c r="N22" s="59" t="s">
        <v>87</v>
      </c>
    </row>
    <row r="23" spans="1:14" ht="30" x14ac:dyDescent="0.25">
      <c r="A23" s="91" t="str">
        <f>+B21&amp;".1"</f>
        <v>2.1</v>
      </c>
      <c r="B23" s="93" t="s">
        <v>341</v>
      </c>
      <c r="C23" s="90" t="s">
        <v>429</v>
      </c>
      <c r="D23" s="95">
        <v>43862</v>
      </c>
      <c r="E23" s="95">
        <v>43889</v>
      </c>
      <c r="F23" s="70">
        <v>1</v>
      </c>
      <c r="G23" s="70">
        <v>300</v>
      </c>
      <c r="H23" s="70">
        <f>+G23*F23</f>
        <v>300</v>
      </c>
      <c r="J23" s="89">
        <v>300</v>
      </c>
      <c r="K23" s="65"/>
      <c r="L23" s="65"/>
      <c r="N23" s="58">
        <f>+H23-J23-K23-L23</f>
        <v>0</v>
      </c>
    </row>
    <row r="24" spans="1:14" hidden="1" x14ac:dyDescent="0.25">
      <c r="A24" s="91" t="str">
        <f>+B21&amp;".2"</f>
        <v>2.2</v>
      </c>
      <c r="B24" s="93"/>
      <c r="C24" s="90"/>
      <c r="D24" s="96"/>
      <c r="E24" s="96"/>
      <c r="F24" s="70"/>
      <c r="G24" s="70"/>
      <c r="H24" s="70"/>
      <c r="J24" s="65"/>
      <c r="K24" s="65"/>
      <c r="L24" s="65"/>
      <c r="N24" s="58">
        <f t="shared" ref="N24:N31" si="3">+H24-J24-K24-L24</f>
        <v>0</v>
      </c>
    </row>
    <row r="25" spans="1:14" hidden="1" x14ac:dyDescent="0.25">
      <c r="A25" s="91" t="str">
        <f>+B21&amp;".3"</f>
        <v>2.3</v>
      </c>
      <c r="B25" s="93"/>
      <c r="C25" s="90"/>
      <c r="D25" s="96"/>
      <c r="E25" s="96"/>
      <c r="F25" s="70"/>
      <c r="G25" s="70"/>
      <c r="H25" s="70"/>
      <c r="J25" s="65"/>
      <c r="K25" s="65"/>
      <c r="L25" s="65"/>
      <c r="N25" s="58">
        <f t="shared" si="3"/>
        <v>0</v>
      </c>
    </row>
    <row r="26" spans="1:14" hidden="1" x14ac:dyDescent="0.25">
      <c r="A26" s="91" t="str">
        <f>+B21&amp;".4"</f>
        <v>2.4</v>
      </c>
      <c r="B26" s="91"/>
      <c r="C26" s="91"/>
      <c r="D26" s="1"/>
      <c r="E26" s="1"/>
      <c r="F26" s="65"/>
      <c r="G26" s="65"/>
      <c r="H26" s="65">
        <f t="shared" ref="H26:H30" si="4">+G26*F26</f>
        <v>0</v>
      </c>
      <c r="J26" s="65"/>
      <c r="K26" s="65"/>
      <c r="L26" s="65"/>
      <c r="N26" s="58">
        <f t="shared" si="3"/>
        <v>0</v>
      </c>
    </row>
    <row r="27" spans="1:14" hidden="1" x14ac:dyDescent="0.25">
      <c r="A27" s="107" t="str">
        <f>+B21&amp;".5"</f>
        <v>2.5</v>
      </c>
      <c r="B27" s="1"/>
      <c r="C27" s="1"/>
      <c r="D27" s="1"/>
      <c r="E27" s="1"/>
      <c r="F27" s="65"/>
      <c r="G27" s="65"/>
      <c r="H27" s="65">
        <f t="shared" si="4"/>
        <v>0</v>
      </c>
      <c r="J27" s="65"/>
      <c r="K27" s="65"/>
      <c r="L27" s="65"/>
      <c r="N27" s="58">
        <f t="shared" si="3"/>
        <v>0</v>
      </c>
    </row>
    <row r="28" spans="1:14" hidden="1" x14ac:dyDescent="0.25">
      <c r="A28" s="107" t="str">
        <f>+B21&amp;".6"</f>
        <v>2.6</v>
      </c>
      <c r="B28" s="1"/>
      <c r="C28" s="1"/>
      <c r="D28" s="1"/>
      <c r="E28" s="1"/>
      <c r="F28" s="65"/>
      <c r="G28" s="65"/>
      <c r="H28" s="65">
        <f t="shared" si="4"/>
        <v>0</v>
      </c>
      <c r="J28" s="65"/>
      <c r="K28" s="65"/>
      <c r="L28" s="65"/>
      <c r="N28" s="58">
        <f t="shared" si="3"/>
        <v>0</v>
      </c>
    </row>
    <row r="29" spans="1:14" hidden="1" x14ac:dyDescent="0.25">
      <c r="A29" s="107" t="str">
        <f>+B21&amp;".7"</f>
        <v>2.7</v>
      </c>
      <c r="B29" s="1"/>
      <c r="C29" s="1"/>
      <c r="D29" s="1"/>
      <c r="E29" s="1"/>
      <c r="F29" s="65"/>
      <c r="G29" s="65"/>
      <c r="H29" s="65">
        <f t="shared" si="4"/>
        <v>0</v>
      </c>
      <c r="J29" s="65"/>
      <c r="K29" s="65"/>
      <c r="L29" s="65"/>
      <c r="N29" s="58">
        <f t="shared" si="3"/>
        <v>0</v>
      </c>
    </row>
    <row r="30" spans="1:14" hidden="1" x14ac:dyDescent="0.25">
      <c r="A30" s="107" t="str">
        <f>+B21&amp;".8"</f>
        <v>2.8</v>
      </c>
      <c r="B30" s="1"/>
      <c r="C30" s="1"/>
      <c r="D30" s="1"/>
      <c r="E30" s="1"/>
      <c r="F30" s="65"/>
      <c r="G30" s="65"/>
      <c r="H30" s="65">
        <f t="shared" si="4"/>
        <v>0</v>
      </c>
      <c r="J30" s="65"/>
      <c r="K30" s="65"/>
      <c r="L30" s="65"/>
      <c r="N30" s="58">
        <f t="shared" si="3"/>
        <v>0</v>
      </c>
    </row>
    <row r="31" spans="1:14" x14ac:dyDescent="0.25">
      <c r="H31" s="3">
        <f>SUM(H23:H30)</f>
        <v>300</v>
      </c>
      <c r="J31" s="3">
        <f>SUM(J23:J30)</f>
        <v>300</v>
      </c>
      <c r="K31" s="3">
        <f>SUM(K23:K30)</f>
        <v>0</v>
      </c>
      <c r="L31" s="3">
        <f>SUM(L23:L30)</f>
        <v>0</v>
      </c>
      <c r="N31" s="58">
        <f t="shared" si="3"/>
        <v>0</v>
      </c>
    </row>
    <row r="32" spans="1:14" ht="16.5" customHeight="1" x14ac:dyDescent="0.25">
      <c r="H32" s="35">
        <f>J32+K32+L32</f>
        <v>1</v>
      </c>
      <c r="I32" s="36"/>
      <c r="J32" s="35">
        <f>+J31/H31</f>
        <v>1</v>
      </c>
      <c r="K32" s="35">
        <f>+K31/H31</f>
        <v>0</v>
      </c>
      <c r="L32" s="35">
        <f>+L31/H31</f>
        <v>0</v>
      </c>
    </row>
    <row r="33" spans="1:16" ht="141.75" customHeight="1" x14ac:dyDescent="0.25"/>
    <row r="34" spans="1:16" x14ac:dyDescent="0.25">
      <c r="A34" t="s">
        <v>137</v>
      </c>
      <c r="B34" s="92">
        <v>3</v>
      </c>
      <c r="C34" s="327" t="str">
        <f>+'1. Técnico B'!B11</f>
        <v>Elegir a través de la mesa de trabajo GORE-INDAP-CEGA el agricultor o grupo de agricultores INDAP que cumpla con los criterios establecidos en la matriz de decisión.</v>
      </c>
      <c r="D34" s="328"/>
      <c r="E34" s="328"/>
      <c r="F34" s="328"/>
      <c r="G34" s="328"/>
      <c r="H34" s="329"/>
    </row>
    <row r="35" spans="1:16" ht="30" x14ac:dyDescent="0.25">
      <c r="A35" s="2" t="s">
        <v>138</v>
      </c>
      <c r="B35" s="2" t="s">
        <v>139</v>
      </c>
      <c r="C35" s="2" t="s">
        <v>140</v>
      </c>
      <c r="D35" s="2" t="s">
        <v>141</v>
      </c>
      <c r="E35" s="2" t="s">
        <v>142</v>
      </c>
      <c r="F35" s="2" t="s">
        <v>143</v>
      </c>
      <c r="G35" s="41" t="s">
        <v>144</v>
      </c>
      <c r="H35" s="41" t="s">
        <v>145</v>
      </c>
      <c r="I35" s="12"/>
      <c r="J35" s="40" t="s">
        <v>83</v>
      </c>
      <c r="K35" s="41" t="s">
        <v>84</v>
      </c>
      <c r="L35" s="41" t="s">
        <v>85</v>
      </c>
      <c r="N35" s="59" t="s">
        <v>87</v>
      </c>
    </row>
    <row r="36" spans="1:16" ht="30" x14ac:dyDescent="0.25">
      <c r="A36" s="1" t="str">
        <f>+B34&amp;".1"</f>
        <v>3.1</v>
      </c>
      <c r="B36" s="93" t="s">
        <v>341</v>
      </c>
      <c r="C36" s="283" t="s">
        <v>430</v>
      </c>
      <c r="D36" s="291">
        <v>43891</v>
      </c>
      <c r="E36" s="291">
        <v>43921</v>
      </c>
      <c r="F36" s="89">
        <v>1</v>
      </c>
      <c r="G36" s="89">
        <v>300</v>
      </c>
      <c r="H36" s="89">
        <f>+G36*F36</f>
        <v>300</v>
      </c>
      <c r="J36" s="89">
        <f>H36</f>
        <v>300</v>
      </c>
      <c r="K36" s="65"/>
      <c r="L36" s="65"/>
      <c r="N36" s="58">
        <f>+H36-J36-K36-L36</f>
        <v>0</v>
      </c>
    </row>
    <row r="37" spans="1:16" ht="30" x14ac:dyDescent="0.25">
      <c r="A37" s="1" t="str">
        <f>+B34&amp;".2"</f>
        <v>3.2</v>
      </c>
      <c r="B37" s="93" t="s">
        <v>342</v>
      </c>
      <c r="C37" s="283" t="s">
        <v>510</v>
      </c>
      <c r="D37" s="291">
        <v>43862</v>
      </c>
      <c r="E37" s="291">
        <v>43921</v>
      </c>
      <c r="F37" s="89">
        <v>2</v>
      </c>
      <c r="G37" s="89">
        <v>200</v>
      </c>
      <c r="H37" s="89">
        <f t="shared" ref="H37:H43" si="5">+G37*F37</f>
        <v>400</v>
      </c>
      <c r="J37" s="89">
        <f t="shared" ref="J37:J40" si="6">H37</f>
        <v>400</v>
      </c>
      <c r="K37" s="65"/>
      <c r="L37" s="65"/>
      <c r="N37" s="58">
        <f t="shared" ref="N37:N44" si="7">+H37-J37-K37-L37</f>
        <v>0</v>
      </c>
    </row>
    <row r="38" spans="1:16" ht="30" x14ac:dyDescent="0.25">
      <c r="A38" s="1" t="str">
        <f>+B34&amp;".3"</f>
        <v>3.3</v>
      </c>
      <c r="B38" s="93" t="s">
        <v>342</v>
      </c>
      <c r="C38" s="283" t="s">
        <v>511</v>
      </c>
      <c r="D38" s="291">
        <v>43862</v>
      </c>
      <c r="E38" s="291">
        <v>43921</v>
      </c>
      <c r="F38" s="89">
        <v>2</v>
      </c>
      <c r="G38" s="89">
        <v>100</v>
      </c>
      <c r="H38" s="89">
        <f t="shared" si="5"/>
        <v>200</v>
      </c>
      <c r="J38" s="89">
        <f t="shared" si="6"/>
        <v>200</v>
      </c>
      <c r="K38" s="65"/>
      <c r="L38" s="65"/>
      <c r="N38" s="58">
        <f t="shared" si="7"/>
        <v>0</v>
      </c>
      <c r="P38" s="125">
        <v>5</v>
      </c>
    </row>
    <row r="39" spans="1:16" ht="30" x14ac:dyDescent="0.25">
      <c r="A39" s="1" t="str">
        <f>+B34&amp;".4"</f>
        <v>3.4</v>
      </c>
      <c r="B39" s="118" t="s">
        <v>340</v>
      </c>
      <c r="C39" s="283" t="s">
        <v>421</v>
      </c>
      <c r="D39" s="291">
        <v>43862</v>
      </c>
      <c r="E39" s="291">
        <v>43921</v>
      </c>
      <c r="F39" s="65">
        <v>1</v>
      </c>
      <c r="G39" s="65">
        <v>280</v>
      </c>
      <c r="H39" s="65">
        <f t="shared" si="5"/>
        <v>280</v>
      </c>
      <c r="J39" s="89">
        <f t="shared" si="6"/>
        <v>280</v>
      </c>
      <c r="K39" s="65"/>
      <c r="L39" s="65"/>
      <c r="N39" s="58">
        <f>+H39-J39-K39-L39</f>
        <v>0</v>
      </c>
    </row>
    <row r="40" spans="1:16" ht="30" x14ac:dyDescent="0.25">
      <c r="A40" s="1" t="str">
        <f>+B34&amp;".5"</f>
        <v>3.5</v>
      </c>
      <c r="B40" s="118" t="s">
        <v>340</v>
      </c>
      <c r="C40" s="283" t="s">
        <v>414</v>
      </c>
      <c r="D40" s="284">
        <v>43891</v>
      </c>
      <c r="E40" s="284">
        <v>43921</v>
      </c>
      <c r="F40" s="65">
        <v>1</v>
      </c>
      <c r="G40" s="65">
        <v>70</v>
      </c>
      <c r="H40" s="65">
        <f t="shared" si="5"/>
        <v>70</v>
      </c>
      <c r="J40" s="89">
        <f t="shared" si="6"/>
        <v>70</v>
      </c>
      <c r="K40" s="65"/>
      <c r="L40" s="65"/>
      <c r="N40" s="58">
        <f>+H40-J40-K40-L40</f>
        <v>0</v>
      </c>
    </row>
    <row r="41" spans="1:16" x14ac:dyDescent="0.25">
      <c r="A41" s="1" t="str">
        <f>+B34&amp;".6"</f>
        <v>3.6</v>
      </c>
      <c r="B41" s="1"/>
      <c r="C41" s="1"/>
      <c r="D41" s="1"/>
      <c r="E41" s="1"/>
      <c r="F41" s="65"/>
      <c r="G41" s="65"/>
      <c r="H41" s="65">
        <f t="shared" si="5"/>
        <v>0</v>
      </c>
      <c r="J41" s="65"/>
      <c r="K41" s="65"/>
      <c r="L41" s="65"/>
      <c r="N41" s="58">
        <f t="shared" si="7"/>
        <v>0</v>
      </c>
    </row>
    <row r="42" spans="1:16" hidden="1" x14ac:dyDescent="0.25">
      <c r="A42" s="1" t="str">
        <f>+B34&amp;".7"</f>
        <v>3.7</v>
      </c>
      <c r="B42" s="1"/>
      <c r="C42" s="1"/>
      <c r="D42" s="1"/>
      <c r="E42" s="1"/>
      <c r="F42" s="65"/>
      <c r="G42" s="65"/>
      <c r="H42" s="65">
        <f t="shared" si="5"/>
        <v>0</v>
      </c>
      <c r="J42" s="65"/>
      <c r="K42" s="65"/>
      <c r="L42" s="65"/>
      <c r="N42" s="58">
        <f t="shared" si="7"/>
        <v>0</v>
      </c>
    </row>
    <row r="43" spans="1:16" hidden="1" x14ac:dyDescent="0.25">
      <c r="A43" s="1" t="str">
        <f>+B34&amp;".8"</f>
        <v>3.8</v>
      </c>
      <c r="B43" s="1"/>
      <c r="C43" s="1"/>
      <c r="D43" s="1"/>
      <c r="E43" s="1"/>
      <c r="F43" s="65"/>
      <c r="G43" s="65"/>
      <c r="H43" s="65">
        <f t="shared" si="5"/>
        <v>0</v>
      </c>
      <c r="J43" s="65"/>
      <c r="K43" s="65"/>
      <c r="L43" s="65"/>
      <c r="N43" s="58">
        <f t="shared" si="7"/>
        <v>0</v>
      </c>
    </row>
    <row r="44" spans="1:16" x14ac:dyDescent="0.25">
      <c r="H44" s="3">
        <f>SUM(H36:H43)</f>
        <v>1250</v>
      </c>
      <c r="J44" s="3">
        <f>SUM(J36:J43)</f>
        <v>1250</v>
      </c>
      <c r="K44" s="3">
        <f>SUM(K36:K43)</f>
        <v>0</v>
      </c>
      <c r="L44" s="3">
        <f>SUM(L36:L43)</f>
        <v>0</v>
      </c>
      <c r="N44" s="58">
        <f t="shared" si="7"/>
        <v>0</v>
      </c>
    </row>
    <row r="45" spans="1:16" x14ac:dyDescent="0.25">
      <c r="H45" s="35">
        <f>J45+K45+L45</f>
        <v>1</v>
      </c>
      <c r="I45" s="36"/>
      <c r="J45" s="35">
        <f>+J44/H44</f>
        <v>1</v>
      </c>
      <c r="K45" s="35">
        <f>+K44/H44</f>
        <v>0</v>
      </c>
      <c r="L45" s="35">
        <f>+L44/H44</f>
        <v>0</v>
      </c>
    </row>
    <row r="47" spans="1:16" x14ac:dyDescent="0.25">
      <c r="A47" t="s">
        <v>137</v>
      </c>
      <c r="B47" s="92">
        <v>4</v>
      </c>
      <c r="C47" s="342" t="str">
        <f>+'1. Técnico B'!B12</f>
        <v xml:space="preserve">Análisis termográfico de la envolvente termica del invernadero(s) seleccionado(s) </v>
      </c>
      <c r="D47" s="343"/>
      <c r="E47" s="343"/>
      <c r="F47" s="343"/>
      <c r="G47" s="343"/>
      <c r="H47" s="344"/>
    </row>
    <row r="48" spans="1:16" ht="30" x14ac:dyDescent="0.25">
      <c r="A48" s="2" t="s">
        <v>138</v>
      </c>
      <c r="B48" s="2" t="s">
        <v>139</v>
      </c>
      <c r="C48" s="2" t="s">
        <v>140</v>
      </c>
      <c r="D48" s="2" t="s">
        <v>141</v>
      </c>
      <c r="E48" s="2" t="s">
        <v>142</v>
      </c>
      <c r="F48" s="2" t="s">
        <v>143</v>
      </c>
      <c r="G48" s="41" t="s">
        <v>144</v>
      </c>
      <c r="H48" s="41" t="s">
        <v>145</v>
      </c>
      <c r="I48" s="12"/>
      <c r="J48" s="40" t="s">
        <v>83</v>
      </c>
      <c r="K48" s="41" t="s">
        <v>84</v>
      </c>
      <c r="L48" s="41" t="s">
        <v>85</v>
      </c>
      <c r="N48" s="59" t="s">
        <v>87</v>
      </c>
    </row>
    <row r="49" spans="1:16" ht="59.25" customHeight="1" x14ac:dyDescent="0.25">
      <c r="A49" s="121" t="s">
        <v>363</v>
      </c>
      <c r="B49" s="118" t="s">
        <v>341</v>
      </c>
      <c r="C49" s="277" t="s">
        <v>431</v>
      </c>
      <c r="D49" s="292">
        <v>43891</v>
      </c>
      <c r="E49" s="292">
        <v>43951</v>
      </c>
      <c r="F49" s="279">
        <v>2</v>
      </c>
      <c r="G49" s="119">
        <v>300</v>
      </c>
      <c r="H49" s="119">
        <f>+G49*F49</f>
        <v>600</v>
      </c>
      <c r="I49" s="120"/>
      <c r="J49" s="122">
        <f>H49</f>
        <v>600</v>
      </c>
      <c r="K49" s="101"/>
      <c r="L49" s="101"/>
      <c r="N49" s="59"/>
    </row>
    <row r="50" spans="1:16" ht="30" x14ac:dyDescent="0.25">
      <c r="A50" s="106" t="s">
        <v>364</v>
      </c>
      <c r="B50" s="93" t="s">
        <v>353</v>
      </c>
      <c r="C50" s="283" t="s">
        <v>512</v>
      </c>
      <c r="D50" s="292">
        <v>43891</v>
      </c>
      <c r="E50" s="292">
        <v>43951</v>
      </c>
      <c r="F50" s="293">
        <v>1</v>
      </c>
      <c r="G50" s="88">
        <v>100</v>
      </c>
      <c r="H50" s="88">
        <f>+G50*F50</f>
        <v>100</v>
      </c>
      <c r="J50" s="65">
        <f>H50</f>
        <v>100</v>
      </c>
      <c r="K50" s="65"/>
      <c r="L50" s="65"/>
      <c r="N50" s="58">
        <f>+H50-J50-K50-L50</f>
        <v>0</v>
      </c>
    </row>
    <row r="51" spans="1:16" ht="30" x14ac:dyDescent="0.25">
      <c r="A51" s="106" t="s">
        <v>365</v>
      </c>
      <c r="B51" s="93" t="s">
        <v>353</v>
      </c>
      <c r="C51" s="283" t="s">
        <v>513</v>
      </c>
      <c r="D51" s="292">
        <v>43891</v>
      </c>
      <c r="E51" s="292">
        <v>43951</v>
      </c>
      <c r="F51" s="293">
        <v>1</v>
      </c>
      <c r="G51" s="88">
        <v>100</v>
      </c>
      <c r="H51" s="88">
        <f t="shared" ref="H51:H57" si="8">+G51*F51</f>
        <v>100</v>
      </c>
      <c r="J51" s="65">
        <f>H51</f>
        <v>100</v>
      </c>
      <c r="K51" s="65"/>
      <c r="L51" s="65"/>
      <c r="N51" s="58">
        <f t="shared" ref="N51:N59" si="9">+H51-J51-K51-L51</f>
        <v>0</v>
      </c>
      <c r="P51" s="125">
        <v>4</v>
      </c>
    </row>
    <row r="52" spans="1:16" ht="30" x14ac:dyDescent="0.25">
      <c r="A52" s="1" t="str">
        <f>+B47&amp;".3"</f>
        <v>4.3</v>
      </c>
      <c r="B52" s="118" t="s">
        <v>340</v>
      </c>
      <c r="C52" s="283" t="s">
        <v>392</v>
      </c>
      <c r="D52" s="292">
        <v>43891</v>
      </c>
      <c r="E52" s="292">
        <v>43951</v>
      </c>
      <c r="F52" s="285">
        <v>1</v>
      </c>
      <c r="G52" s="65">
        <v>210</v>
      </c>
      <c r="H52" s="65">
        <f t="shared" si="8"/>
        <v>210</v>
      </c>
      <c r="J52" s="70">
        <f t="shared" ref="J52:J53" si="10">H52</f>
        <v>210</v>
      </c>
      <c r="K52" s="65"/>
      <c r="L52" s="65"/>
      <c r="N52" s="58">
        <f t="shared" si="9"/>
        <v>0</v>
      </c>
    </row>
    <row r="53" spans="1:16" ht="30" x14ac:dyDescent="0.25">
      <c r="A53" s="1" t="str">
        <f>+B47&amp;".4"</f>
        <v>4.4</v>
      </c>
      <c r="B53" s="118" t="s">
        <v>340</v>
      </c>
      <c r="C53" s="283" t="s">
        <v>414</v>
      </c>
      <c r="D53" s="284">
        <v>43891</v>
      </c>
      <c r="E53" s="284">
        <v>43951</v>
      </c>
      <c r="F53" s="285">
        <v>1</v>
      </c>
      <c r="G53" s="65">
        <v>70</v>
      </c>
      <c r="H53" s="65">
        <f t="shared" si="8"/>
        <v>70</v>
      </c>
      <c r="J53" s="70">
        <f t="shared" si="10"/>
        <v>70</v>
      </c>
      <c r="K53" s="65"/>
      <c r="L53" s="65"/>
      <c r="N53" s="58">
        <f t="shared" si="9"/>
        <v>0</v>
      </c>
    </row>
    <row r="54" spans="1:16" x14ac:dyDescent="0.25">
      <c r="A54" s="1" t="str">
        <f>+B47&amp;".5"</f>
        <v>4.5</v>
      </c>
      <c r="B54" s="1"/>
      <c r="C54" s="1"/>
      <c r="D54" s="1"/>
      <c r="E54" s="1"/>
      <c r="F54" s="65"/>
      <c r="G54" s="65"/>
      <c r="H54" s="65">
        <f t="shared" si="8"/>
        <v>0</v>
      </c>
      <c r="J54" s="65"/>
      <c r="K54" s="65"/>
      <c r="L54" s="65"/>
      <c r="N54" s="58">
        <f t="shared" si="9"/>
        <v>0</v>
      </c>
    </row>
    <row r="55" spans="1:16" x14ac:dyDescent="0.25">
      <c r="A55" s="1" t="str">
        <f>+B47&amp;".6"</f>
        <v>4.6</v>
      </c>
      <c r="B55" s="1"/>
      <c r="C55" s="1"/>
      <c r="D55" s="1"/>
      <c r="E55" s="1"/>
      <c r="F55" s="65"/>
      <c r="G55" s="65"/>
      <c r="H55" s="65">
        <f t="shared" si="8"/>
        <v>0</v>
      </c>
      <c r="J55" s="65"/>
      <c r="K55" s="65"/>
      <c r="L55" s="65"/>
      <c r="N55" s="58">
        <f t="shared" si="9"/>
        <v>0</v>
      </c>
    </row>
    <row r="56" spans="1:16" x14ac:dyDescent="0.25">
      <c r="A56" s="1" t="str">
        <f>+B47&amp;".7"</f>
        <v>4.7</v>
      </c>
      <c r="B56" s="1"/>
      <c r="C56" s="1"/>
      <c r="D56" s="1"/>
      <c r="E56" s="1"/>
      <c r="F56" s="65"/>
      <c r="G56" s="65"/>
      <c r="H56" s="65">
        <f t="shared" si="8"/>
        <v>0</v>
      </c>
      <c r="J56" s="65"/>
      <c r="K56" s="65"/>
      <c r="L56" s="65"/>
      <c r="N56" s="58">
        <f t="shared" si="9"/>
        <v>0</v>
      </c>
    </row>
    <row r="57" spans="1:16" x14ac:dyDescent="0.25">
      <c r="A57" s="1" t="str">
        <f>+B47&amp;".8"</f>
        <v>4.8</v>
      </c>
      <c r="B57" s="1"/>
      <c r="C57" s="1"/>
      <c r="D57" s="1"/>
      <c r="E57" s="1"/>
      <c r="F57" s="65"/>
      <c r="G57" s="65"/>
      <c r="H57" s="65">
        <f t="shared" si="8"/>
        <v>0</v>
      </c>
      <c r="J57" s="65"/>
      <c r="K57" s="65"/>
      <c r="L57" s="65"/>
      <c r="N57" s="58">
        <f t="shared" si="9"/>
        <v>0</v>
      </c>
    </row>
    <row r="58" spans="1:16" x14ac:dyDescent="0.25">
      <c r="A58" s="23"/>
      <c r="B58" s="23"/>
      <c r="C58" s="23"/>
      <c r="D58" s="23"/>
      <c r="E58" s="23"/>
      <c r="F58" s="28"/>
      <c r="G58" s="28"/>
      <c r="H58" s="65"/>
      <c r="J58" s="65"/>
      <c r="K58" s="65"/>
      <c r="L58" s="65"/>
      <c r="N58" s="58"/>
    </row>
    <row r="59" spans="1:16" x14ac:dyDescent="0.25">
      <c r="H59" s="3">
        <f>SUM(H49:H57)</f>
        <v>1080</v>
      </c>
      <c r="J59" s="3">
        <f>SUM(J49:J57)</f>
        <v>1080</v>
      </c>
      <c r="K59" s="3">
        <f>SUM(K50:K57)</f>
        <v>0</v>
      </c>
      <c r="L59" s="3">
        <f>SUM(L50:L57)</f>
        <v>0</v>
      </c>
      <c r="N59" s="58">
        <f t="shared" si="9"/>
        <v>0</v>
      </c>
    </row>
    <row r="60" spans="1:16" x14ac:dyDescent="0.25">
      <c r="H60" s="35">
        <f>J60+K60+L60</f>
        <v>1</v>
      </c>
      <c r="I60" s="36"/>
      <c r="J60" s="35">
        <f>+J59/H59</f>
        <v>1</v>
      </c>
      <c r="K60" s="35">
        <f>+K59/H59</f>
        <v>0</v>
      </c>
      <c r="L60" s="35">
        <f>+L59/H59</f>
        <v>0</v>
      </c>
    </row>
    <row r="61" spans="1:16" ht="3.75" customHeight="1" x14ac:dyDescent="0.25"/>
    <row r="62" spans="1:16" x14ac:dyDescent="0.25">
      <c r="A62" t="s">
        <v>137</v>
      </c>
      <c r="B62" s="34">
        <v>5</v>
      </c>
      <c r="C62" s="342" t="str">
        <f>+'1. Técnico B'!B13</f>
        <v>Identificar y reparar deficiencias en la envolvente térmica del invernadero</v>
      </c>
      <c r="D62" s="343"/>
      <c r="E62" s="343"/>
      <c r="F62" s="343"/>
      <c r="G62" s="343"/>
      <c r="H62" s="344"/>
    </row>
    <row r="63" spans="1:16" ht="30" x14ac:dyDescent="0.25">
      <c r="A63" s="2" t="s">
        <v>138</v>
      </c>
      <c r="B63" s="2" t="s">
        <v>139</v>
      </c>
      <c r="C63" s="2" t="s">
        <v>140</v>
      </c>
      <c r="D63" s="2" t="s">
        <v>141</v>
      </c>
      <c r="E63" s="2" t="s">
        <v>142</v>
      </c>
      <c r="F63" s="2" t="s">
        <v>143</v>
      </c>
      <c r="G63" s="41" t="s">
        <v>144</v>
      </c>
      <c r="H63" s="41" t="s">
        <v>145</v>
      </c>
      <c r="I63" s="12"/>
      <c r="J63" s="40" t="s">
        <v>83</v>
      </c>
      <c r="K63" s="41" t="s">
        <v>84</v>
      </c>
      <c r="L63" s="41" t="s">
        <v>85</v>
      </c>
      <c r="N63" s="59" t="s">
        <v>87</v>
      </c>
    </row>
    <row r="64" spans="1:16" ht="30" x14ac:dyDescent="0.25">
      <c r="A64" s="1" t="str">
        <f>+B62&amp;".1"</f>
        <v>5.1</v>
      </c>
      <c r="B64" s="118" t="s">
        <v>341</v>
      </c>
      <c r="C64" s="100" t="s">
        <v>426</v>
      </c>
      <c r="D64" s="20">
        <v>43952</v>
      </c>
      <c r="E64" s="20">
        <v>44104</v>
      </c>
      <c r="F64" s="119">
        <v>5</v>
      </c>
      <c r="G64" s="119">
        <v>300</v>
      </c>
      <c r="H64" s="119">
        <f>+G64*F64</f>
        <v>1500</v>
      </c>
      <c r="I64" s="120"/>
      <c r="J64" s="122">
        <f>H64</f>
        <v>1500</v>
      </c>
      <c r="K64" s="65"/>
      <c r="L64" s="65"/>
      <c r="N64" s="58">
        <f>+H64-J64-K64-L64</f>
        <v>0</v>
      </c>
    </row>
    <row r="65" spans="1:17" ht="30" x14ac:dyDescent="0.25">
      <c r="A65" s="1" t="str">
        <f>+B62&amp;".2"</f>
        <v>5.2</v>
      </c>
      <c r="B65" s="118" t="s">
        <v>341</v>
      </c>
      <c r="C65" s="100" t="s">
        <v>431</v>
      </c>
      <c r="D65" s="20">
        <v>43952</v>
      </c>
      <c r="E65" s="20">
        <v>44104</v>
      </c>
      <c r="F65" s="119">
        <v>5</v>
      </c>
      <c r="G65" s="119">
        <v>300</v>
      </c>
      <c r="H65" s="119">
        <f>+G65*F65</f>
        <v>1500</v>
      </c>
      <c r="I65" s="120"/>
      <c r="J65" s="122">
        <f>H65</f>
        <v>1500</v>
      </c>
      <c r="K65" s="65"/>
      <c r="L65" s="65"/>
      <c r="N65" s="58">
        <f t="shared" ref="N65:N72" si="11">+H65-J65-K65-L65</f>
        <v>0</v>
      </c>
    </row>
    <row r="66" spans="1:17" x14ac:dyDescent="0.25">
      <c r="A66" s="1" t="str">
        <f>+B62&amp;".3"</f>
        <v>5.3</v>
      </c>
      <c r="B66" s="92" t="s">
        <v>339</v>
      </c>
      <c r="C66" s="90" t="s">
        <v>356</v>
      </c>
      <c r="D66" s="20">
        <v>43952</v>
      </c>
      <c r="E66" s="20">
        <v>43983</v>
      </c>
      <c r="F66" s="65">
        <v>1</v>
      </c>
      <c r="G66" s="65">
        <v>850</v>
      </c>
      <c r="H66" s="65">
        <f>+G66*F66</f>
        <v>850</v>
      </c>
      <c r="J66" s="65">
        <f>H66</f>
        <v>850</v>
      </c>
      <c r="K66" s="65"/>
      <c r="L66" s="65"/>
      <c r="N66" s="58">
        <f t="shared" si="11"/>
        <v>0</v>
      </c>
      <c r="P66" s="125">
        <v>0</v>
      </c>
      <c r="Q66" s="126">
        <v>0</v>
      </c>
    </row>
    <row r="67" spans="1:17" x14ac:dyDescent="0.25">
      <c r="A67" s="1" t="str">
        <f>+B62&amp;".4"</f>
        <v>5.4</v>
      </c>
      <c r="B67" s="93"/>
      <c r="C67" s="90"/>
      <c r="D67" s="20"/>
      <c r="E67" s="20"/>
      <c r="F67" s="65"/>
      <c r="G67" s="65"/>
      <c r="H67" s="65"/>
      <c r="J67" s="65">
        <v>0</v>
      </c>
      <c r="K67" s="65"/>
      <c r="L67" s="65"/>
      <c r="N67" s="58">
        <f t="shared" si="11"/>
        <v>0</v>
      </c>
    </row>
    <row r="68" spans="1:17" hidden="1" x14ac:dyDescent="0.25">
      <c r="A68" s="1" t="str">
        <f>+B62&amp;".5"</f>
        <v>5.5</v>
      </c>
      <c r="B68" s="1"/>
      <c r="C68" s="1"/>
      <c r="D68" s="1"/>
      <c r="E68" s="1"/>
      <c r="F68" s="1"/>
      <c r="G68" s="1"/>
      <c r="H68" s="1"/>
      <c r="J68" s="1"/>
      <c r="K68" s="65"/>
      <c r="L68" s="65"/>
      <c r="N68" s="58">
        <f t="shared" si="11"/>
        <v>0</v>
      </c>
    </row>
    <row r="69" spans="1:17" hidden="1" x14ac:dyDescent="0.25">
      <c r="A69" s="1" t="str">
        <f>+B62&amp;".6"</f>
        <v>5.6</v>
      </c>
      <c r="B69" s="1"/>
      <c r="C69" s="1"/>
      <c r="D69" s="1"/>
      <c r="E69" s="1"/>
      <c r="F69" s="65"/>
      <c r="G69" s="65"/>
      <c r="H69" s="65">
        <f t="shared" ref="H69:H71" si="12">+G69*F69</f>
        <v>0</v>
      </c>
      <c r="J69" s="65"/>
      <c r="K69" s="65"/>
      <c r="L69" s="65"/>
      <c r="N69" s="58">
        <f t="shared" si="11"/>
        <v>0</v>
      </c>
    </row>
    <row r="70" spans="1:17" hidden="1" x14ac:dyDescent="0.25">
      <c r="A70" s="1" t="str">
        <f>+B62&amp;".7"</f>
        <v>5.7</v>
      </c>
      <c r="B70" s="1"/>
      <c r="C70" s="1"/>
      <c r="D70" s="1"/>
      <c r="E70" s="1"/>
      <c r="F70" s="65"/>
      <c r="G70" s="65"/>
      <c r="H70" s="65">
        <f t="shared" si="12"/>
        <v>0</v>
      </c>
      <c r="J70" s="65"/>
      <c r="K70" s="65"/>
      <c r="L70" s="65"/>
      <c r="N70" s="58">
        <f t="shared" si="11"/>
        <v>0</v>
      </c>
    </row>
    <row r="71" spans="1:17" hidden="1" x14ac:dyDescent="0.25">
      <c r="A71" s="1" t="str">
        <f>+B62&amp;".8"</f>
        <v>5.8</v>
      </c>
      <c r="B71" s="1"/>
      <c r="C71" s="1"/>
      <c r="D71" s="1"/>
      <c r="E71" s="1"/>
      <c r="F71" s="65"/>
      <c r="G71" s="65"/>
      <c r="H71" s="65">
        <f t="shared" si="12"/>
        <v>0</v>
      </c>
      <c r="J71" s="65"/>
      <c r="K71" s="65"/>
      <c r="L71" s="65"/>
      <c r="N71" s="58">
        <f t="shared" si="11"/>
        <v>0</v>
      </c>
    </row>
    <row r="72" spans="1:17" x14ac:dyDescent="0.25">
      <c r="H72" s="3">
        <f>SUM(H64:H71)</f>
        <v>3850</v>
      </c>
      <c r="J72" s="3">
        <f>SUM(J64:J71)</f>
        <v>3850</v>
      </c>
      <c r="K72" s="3">
        <f>SUM(K64:K71)</f>
        <v>0</v>
      </c>
      <c r="L72" s="3">
        <f>SUM(L64:L71)</f>
        <v>0</v>
      </c>
      <c r="N72" s="58">
        <f t="shared" si="11"/>
        <v>0</v>
      </c>
    </row>
    <row r="73" spans="1:17" x14ac:dyDescent="0.25">
      <c r="H73" s="35">
        <f>J73+K73+L73</f>
        <v>1</v>
      </c>
      <c r="I73" s="36"/>
      <c r="J73" s="35">
        <f>+J72/H72</f>
        <v>1</v>
      </c>
      <c r="K73" s="35">
        <f>+K72/H72</f>
        <v>0</v>
      </c>
      <c r="L73" s="35">
        <f>+L72/H72</f>
        <v>0</v>
      </c>
    </row>
    <row r="75" spans="1:17" x14ac:dyDescent="0.25">
      <c r="A75" t="s">
        <v>137</v>
      </c>
      <c r="B75" s="92">
        <v>6</v>
      </c>
      <c r="C75" s="324" t="str">
        <f>+'1. Técnico B'!B14</f>
        <v>Calcular la demanda energética del invernadero. </v>
      </c>
      <c r="D75" s="325"/>
      <c r="E75" s="325"/>
      <c r="F75" s="325"/>
      <c r="G75" s="325"/>
      <c r="H75" s="326"/>
    </row>
    <row r="76" spans="1:17" ht="30" x14ac:dyDescent="0.25">
      <c r="A76" s="2" t="s">
        <v>138</v>
      </c>
      <c r="B76" s="2" t="s">
        <v>139</v>
      </c>
      <c r="C76" s="2" t="s">
        <v>140</v>
      </c>
      <c r="D76" s="2" t="s">
        <v>141</v>
      </c>
      <c r="E76" s="2" t="s">
        <v>142</v>
      </c>
      <c r="F76" s="2" t="s">
        <v>143</v>
      </c>
      <c r="G76" s="41" t="s">
        <v>144</v>
      </c>
      <c r="H76" s="41" t="s">
        <v>145</v>
      </c>
      <c r="I76" s="12"/>
      <c r="J76" s="40" t="s">
        <v>83</v>
      </c>
      <c r="K76" s="41" t="s">
        <v>84</v>
      </c>
      <c r="L76" s="41" t="s">
        <v>85</v>
      </c>
      <c r="N76" s="59" t="s">
        <v>87</v>
      </c>
    </row>
    <row r="77" spans="1:17" ht="105" x14ac:dyDescent="0.25">
      <c r="A77" s="1" t="str">
        <f>+B75&amp;".1"</f>
        <v>6.1</v>
      </c>
      <c r="B77" s="1"/>
      <c r="C77" s="90" t="s">
        <v>387</v>
      </c>
      <c r="D77" s="102">
        <v>43922</v>
      </c>
      <c r="E77" s="102">
        <v>43982</v>
      </c>
      <c r="F77" s="65"/>
      <c r="G77" s="65">
        <v>0</v>
      </c>
      <c r="H77" s="65">
        <v>0</v>
      </c>
      <c r="J77" s="65">
        <v>0</v>
      </c>
      <c r="K77" s="65"/>
      <c r="L77" s="65"/>
      <c r="N77" s="58">
        <f>+H77-J77-K77-L77</f>
        <v>0</v>
      </c>
    </row>
    <row r="78" spans="1:17" x14ac:dyDescent="0.25">
      <c r="A78" s="1" t="str">
        <f>+B75&amp;".2"</f>
        <v>6.2</v>
      </c>
      <c r="B78" s="1"/>
      <c r="C78" s="1"/>
      <c r="D78" s="20"/>
      <c r="E78" s="20"/>
      <c r="F78" s="65"/>
      <c r="G78" s="65"/>
      <c r="H78" s="65">
        <f t="shared" ref="H78:H84" si="13">+G78*F78</f>
        <v>0</v>
      </c>
      <c r="J78" s="65"/>
      <c r="K78" s="65"/>
      <c r="L78" s="65"/>
      <c r="N78" s="58">
        <f t="shared" ref="N78:N86" si="14">+H78-J78-K78-L78</f>
        <v>0</v>
      </c>
    </row>
    <row r="79" spans="1:17" hidden="1" x14ac:dyDescent="0.25">
      <c r="A79" s="1" t="str">
        <f>+B75&amp;".3"</f>
        <v>6.3</v>
      </c>
      <c r="B79" s="1"/>
      <c r="C79" s="1"/>
      <c r="D79" s="1"/>
      <c r="E79" s="1"/>
      <c r="F79" s="65"/>
      <c r="G79" s="65"/>
      <c r="H79" s="65">
        <f t="shared" si="13"/>
        <v>0</v>
      </c>
      <c r="J79" s="65"/>
      <c r="K79" s="65"/>
      <c r="L79" s="65"/>
      <c r="N79" s="58">
        <f t="shared" si="14"/>
        <v>0</v>
      </c>
    </row>
    <row r="80" spans="1:17" hidden="1" x14ac:dyDescent="0.25">
      <c r="A80" s="1" t="str">
        <f>+B75&amp;".4"</f>
        <v>6.4</v>
      </c>
      <c r="B80" s="1"/>
      <c r="C80" s="1"/>
      <c r="D80" s="1"/>
      <c r="E80" s="1"/>
      <c r="F80" s="65"/>
      <c r="G80" s="65"/>
      <c r="H80" s="65">
        <f t="shared" si="13"/>
        <v>0</v>
      </c>
      <c r="J80" s="65"/>
      <c r="K80" s="65"/>
      <c r="L80" s="65"/>
      <c r="N80" s="58">
        <f t="shared" si="14"/>
        <v>0</v>
      </c>
    </row>
    <row r="81" spans="1:14" hidden="1" x14ac:dyDescent="0.25">
      <c r="A81" s="1" t="str">
        <f>+B75&amp;".5"</f>
        <v>6.5</v>
      </c>
      <c r="B81" s="1"/>
      <c r="C81" s="1"/>
      <c r="D81" s="1"/>
      <c r="E81" s="1"/>
      <c r="F81" s="65"/>
      <c r="G81" s="65"/>
      <c r="H81" s="65">
        <f t="shared" si="13"/>
        <v>0</v>
      </c>
      <c r="J81" s="65"/>
      <c r="K81" s="65"/>
      <c r="L81" s="65"/>
      <c r="N81" s="58">
        <f t="shared" si="14"/>
        <v>0</v>
      </c>
    </row>
    <row r="82" spans="1:14" hidden="1" x14ac:dyDescent="0.25">
      <c r="A82" s="1" t="str">
        <f>+B75&amp;".6"</f>
        <v>6.6</v>
      </c>
      <c r="B82" s="1"/>
      <c r="C82" s="1"/>
      <c r="D82" s="1"/>
      <c r="E82" s="1"/>
      <c r="F82" s="65"/>
      <c r="G82" s="65"/>
      <c r="H82" s="65">
        <f t="shared" si="13"/>
        <v>0</v>
      </c>
      <c r="J82" s="65"/>
      <c r="K82" s="65"/>
      <c r="L82" s="65"/>
      <c r="N82" s="58">
        <f t="shared" si="14"/>
        <v>0</v>
      </c>
    </row>
    <row r="83" spans="1:14" hidden="1" x14ac:dyDescent="0.25">
      <c r="A83" s="1" t="str">
        <f>+B75&amp;".7"</f>
        <v>6.7</v>
      </c>
      <c r="B83" s="1"/>
      <c r="C83" s="1"/>
      <c r="D83" s="1"/>
      <c r="E83" s="1"/>
      <c r="F83" s="65"/>
      <c r="G83" s="65"/>
      <c r="H83" s="65">
        <f t="shared" si="13"/>
        <v>0</v>
      </c>
      <c r="J83" s="65"/>
      <c r="K83" s="65"/>
      <c r="L83" s="65"/>
      <c r="N83" s="58">
        <f t="shared" si="14"/>
        <v>0</v>
      </c>
    </row>
    <row r="84" spans="1:14" hidden="1" x14ac:dyDescent="0.25">
      <c r="A84" s="1" t="str">
        <f>+B75&amp;".8"</f>
        <v>6.8</v>
      </c>
      <c r="B84" s="1"/>
      <c r="C84" s="1"/>
      <c r="D84" s="1"/>
      <c r="E84" s="1"/>
      <c r="F84" s="65"/>
      <c r="G84" s="65"/>
      <c r="H84" s="65">
        <f t="shared" si="13"/>
        <v>0</v>
      </c>
      <c r="J84" s="65"/>
      <c r="K84" s="65"/>
      <c r="L84" s="65"/>
      <c r="N84" s="58">
        <f t="shared" si="14"/>
        <v>0</v>
      </c>
    </row>
    <row r="85" spans="1:14" x14ac:dyDescent="0.25">
      <c r="A85" s="23"/>
      <c r="B85" s="23"/>
      <c r="C85" s="23"/>
      <c r="D85" s="23"/>
      <c r="E85" s="23"/>
      <c r="F85" s="28"/>
      <c r="G85" s="28"/>
      <c r="H85" s="65"/>
      <c r="J85" s="65"/>
      <c r="K85" s="65"/>
      <c r="L85" s="65"/>
      <c r="N85" s="58"/>
    </row>
    <row r="86" spans="1:14" x14ac:dyDescent="0.25">
      <c r="H86" s="3">
        <f>SUM(H77:H84)</f>
        <v>0</v>
      </c>
      <c r="J86" s="3">
        <f>SUM(J77:J84)</f>
        <v>0</v>
      </c>
      <c r="K86" s="3">
        <f>SUM(K77:K84)</f>
        <v>0</v>
      </c>
      <c r="L86" s="3">
        <f>SUM(L77:L84)</f>
        <v>0</v>
      </c>
      <c r="N86" s="58">
        <f t="shared" si="14"/>
        <v>0</v>
      </c>
    </row>
    <row r="87" spans="1:14" x14ac:dyDescent="0.25">
      <c r="H87" s="35" t="e">
        <f>J87+K87+L87</f>
        <v>#DIV/0!</v>
      </c>
      <c r="I87" s="36"/>
      <c r="J87" s="35" t="e">
        <f>+J86/H86</f>
        <v>#DIV/0!</v>
      </c>
      <c r="K87" s="35" t="e">
        <f>+K86/H86</f>
        <v>#DIV/0!</v>
      </c>
      <c r="L87" s="35" t="e">
        <f>+L86/H86</f>
        <v>#DIV/0!</v>
      </c>
    </row>
    <row r="89" spans="1:14" ht="30.75" customHeight="1" x14ac:dyDescent="0.25">
      <c r="A89" t="s">
        <v>137</v>
      </c>
      <c r="B89" s="92">
        <v>7</v>
      </c>
      <c r="C89" s="333" t="str">
        <f>+'1. Técnico B'!B15</f>
        <v>Definir cantidad, configuración y tipo de equipos necesarios (tamaño de tanque de inercia, tipo de bomba geotérmica, tipo y cantidad de distribuidores de calor, etc)</v>
      </c>
      <c r="D89" s="334"/>
      <c r="E89" s="334"/>
      <c r="F89" s="334"/>
      <c r="G89" s="334"/>
      <c r="H89" s="335"/>
    </row>
    <row r="90" spans="1:14" ht="30" x14ac:dyDescent="0.25">
      <c r="A90" s="2" t="s">
        <v>138</v>
      </c>
      <c r="B90" s="2" t="s">
        <v>139</v>
      </c>
      <c r="C90" s="2" t="s">
        <v>140</v>
      </c>
      <c r="D90" s="2" t="s">
        <v>141</v>
      </c>
      <c r="E90" s="2" t="s">
        <v>142</v>
      </c>
      <c r="F90" s="2" t="s">
        <v>143</v>
      </c>
      <c r="G90" s="41" t="s">
        <v>144</v>
      </c>
      <c r="H90" s="41" t="s">
        <v>145</v>
      </c>
      <c r="I90" s="12"/>
      <c r="J90" s="40" t="s">
        <v>83</v>
      </c>
      <c r="K90" s="41" t="s">
        <v>84</v>
      </c>
      <c r="L90" s="41" t="s">
        <v>85</v>
      </c>
      <c r="N90" s="59" t="s">
        <v>87</v>
      </c>
    </row>
    <row r="91" spans="1:14" ht="105" x14ac:dyDescent="0.25">
      <c r="A91" s="1" t="str">
        <f>+B89&amp;".1"</f>
        <v>7.1</v>
      </c>
      <c r="B91" s="1"/>
      <c r="C91" s="90" t="s">
        <v>387</v>
      </c>
      <c r="D91" s="94">
        <v>43922</v>
      </c>
      <c r="E91" s="94">
        <v>43982</v>
      </c>
      <c r="F91" s="65"/>
      <c r="G91" s="65"/>
      <c r="H91" s="65">
        <v>0</v>
      </c>
      <c r="J91" s="65">
        <v>0</v>
      </c>
      <c r="K91" s="65"/>
      <c r="L91" s="65"/>
      <c r="N91" s="58">
        <f>+H91-J91-K91-L91</f>
        <v>0</v>
      </c>
    </row>
    <row r="92" spans="1:14" hidden="1" x14ac:dyDescent="0.25">
      <c r="A92" s="1" t="str">
        <f>+B89&amp;".2"</f>
        <v>7.2</v>
      </c>
      <c r="B92" s="1"/>
      <c r="C92" s="1"/>
      <c r="D92" s="20"/>
      <c r="E92" s="20"/>
      <c r="F92" s="65"/>
      <c r="G92" s="65"/>
      <c r="H92" s="65">
        <f t="shared" ref="H92:H98" si="15">+G92*F92</f>
        <v>0</v>
      </c>
      <c r="J92" s="65"/>
      <c r="K92" s="65"/>
      <c r="L92" s="65"/>
      <c r="N92" s="58">
        <f t="shared" ref="N92:N99" si="16">+H92-J92-K92-L92</f>
        <v>0</v>
      </c>
    </row>
    <row r="93" spans="1:14" hidden="1" x14ac:dyDescent="0.25">
      <c r="A93" s="1" t="str">
        <f>+B89&amp;".3"</f>
        <v>7.3</v>
      </c>
      <c r="B93" s="1"/>
      <c r="C93" s="1"/>
      <c r="D93" s="1"/>
      <c r="E93" s="1"/>
      <c r="F93" s="65"/>
      <c r="G93" s="65"/>
      <c r="H93" s="65">
        <f t="shared" si="15"/>
        <v>0</v>
      </c>
      <c r="J93" s="65"/>
      <c r="K93" s="65"/>
      <c r="L93" s="65"/>
      <c r="N93" s="58">
        <f t="shared" si="16"/>
        <v>0</v>
      </c>
    </row>
    <row r="94" spans="1:14" hidden="1" x14ac:dyDescent="0.25">
      <c r="A94" s="1" t="str">
        <f>+B89&amp;".4"</f>
        <v>7.4</v>
      </c>
      <c r="B94" s="1"/>
      <c r="C94" s="1"/>
      <c r="D94" s="1"/>
      <c r="E94" s="1"/>
      <c r="F94" s="65"/>
      <c r="G94" s="65"/>
      <c r="H94" s="65">
        <f t="shared" si="15"/>
        <v>0</v>
      </c>
      <c r="J94" s="65"/>
      <c r="K94" s="65"/>
      <c r="L94" s="65"/>
      <c r="N94" s="58">
        <f t="shared" si="16"/>
        <v>0</v>
      </c>
    </row>
    <row r="95" spans="1:14" hidden="1" x14ac:dyDescent="0.25">
      <c r="A95" s="1" t="str">
        <f>+B89&amp;".5"</f>
        <v>7.5</v>
      </c>
      <c r="B95" s="1"/>
      <c r="C95" s="1"/>
      <c r="D95" s="1"/>
      <c r="E95" s="1"/>
      <c r="F95" s="65"/>
      <c r="G95" s="65"/>
      <c r="H95" s="65">
        <f t="shared" si="15"/>
        <v>0</v>
      </c>
      <c r="J95" s="65"/>
      <c r="K95" s="65"/>
      <c r="L95" s="65"/>
      <c r="N95" s="58">
        <f t="shared" si="16"/>
        <v>0</v>
      </c>
    </row>
    <row r="96" spans="1:14" hidden="1" x14ac:dyDescent="0.25">
      <c r="A96" s="1" t="str">
        <f>+B89&amp;".6"</f>
        <v>7.6</v>
      </c>
      <c r="B96" s="1"/>
      <c r="C96" s="1"/>
      <c r="D96" s="1"/>
      <c r="E96" s="1"/>
      <c r="F96" s="65"/>
      <c r="G96" s="65"/>
      <c r="H96" s="65">
        <f t="shared" si="15"/>
        <v>0</v>
      </c>
      <c r="J96" s="65"/>
      <c r="K96" s="65"/>
      <c r="L96" s="65"/>
      <c r="N96" s="58">
        <f t="shared" si="16"/>
        <v>0</v>
      </c>
    </row>
    <row r="97" spans="1:14" hidden="1" x14ac:dyDescent="0.25">
      <c r="A97" s="1" t="str">
        <f>+B89&amp;".7"</f>
        <v>7.7</v>
      </c>
      <c r="B97" s="1"/>
      <c r="C97" s="1"/>
      <c r="D97" s="1"/>
      <c r="E97" s="1"/>
      <c r="F97" s="65"/>
      <c r="G97" s="65"/>
      <c r="H97" s="65">
        <f t="shared" si="15"/>
        <v>0</v>
      </c>
      <c r="J97" s="65"/>
      <c r="K97" s="65"/>
      <c r="L97" s="65"/>
      <c r="N97" s="58">
        <f t="shared" si="16"/>
        <v>0</v>
      </c>
    </row>
    <row r="98" spans="1:14" hidden="1" x14ac:dyDescent="0.25">
      <c r="A98" s="1" t="str">
        <f>+B89&amp;".8"</f>
        <v>7.8</v>
      </c>
      <c r="B98" s="1"/>
      <c r="C98" s="1"/>
      <c r="D98" s="1"/>
      <c r="E98" s="1"/>
      <c r="F98" s="65"/>
      <c r="G98" s="65"/>
      <c r="H98" s="65">
        <f t="shared" si="15"/>
        <v>0</v>
      </c>
      <c r="J98" s="65"/>
      <c r="K98" s="65"/>
      <c r="L98" s="65"/>
      <c r="N98" s="58">
        <f t="shared" si="16"/>
        <v>0</v>
      </c>
    </row>
    <row r="99" spans="1:14" x14ac:dyDescent="0.25">
      <c r="H99" s="3">
        <f>SUM(H91:H98)</f>
        <v>0</v>
      </c>
      <c r="J99" s="3">
        <f>SUM(J91:J98)</f>
        <v>0</v>
      </c>
      <c r="K99" s="3">
        <f>SUM(K91:K98)</f>
        <v>0</v>
      </c>
      <c r="L99" s="3">
        <f>SUM(L91:L98)</f>
        <v>0</v>
      </c>
      <c r="N99" s="58">
        <f t="shared" si="16"/>
        <v>0</v>
      </c>
    </row>
    <row r="100" spans="1:14" x14ac:dyDescent="0.25">
      <c r="H100" s="35" t="e">
        <f>J100+K100+L100</f>
        <v>#DIV/0!</v>
      </c>
      <c r="I100" s="36"/>
      <c r="J100" s="35" t="e">
        <f>+J99/H99</f>
        <v>#DIV/0!</v>
      </c>
      <c r="K100" s="35" t="e">
        <f>+K99/H99</f>
        <v>#DIV/0!</v>
      </c>
      <c r="L100" s="35" t="e">
        <f>+L99/H99</f>
        <v>#DIV/0!</v>
      </c>
    </row>
    <row r="101" spans="1:14" ht="75.75" customHeight="1" x14ac:dyDescent="0.25"/>
    <row r="102" spans="1:14" x14ac:dyDescent="0.25">
      <c r="A102" t="s">
        <v>137</v>
      </c>
      <c r="B102" s="34">
        <v>8</v>
      </c>
      <c r="C102" s="336" t="str">
        <f>+'1. Técnico B'!B16</f>
        <v>Definición de mejoras necesarias a la conexión del sistema eléctrico</v>
      </c>
      <c r="D102" s="337"/>
      <c r="E102" s="337"/>
      <c r="F102" s="337"/>
      <c r="G102" s="337"/>
      <c r="H102" s="338"/>
    </row>
    <row r="103" spans="1:14" ht="30" x14ac:dyDescent="0.25">
      <c r="A103" s="2" t="s">
        <v>138</v>
      </c>
      <c r="B103" s="2" t="s">
        <v>139</v>
      </c>
      <c r="C103" s="2" t="s">
        <v>140</v>
      </c>
      <c r="D103" s="2" t="s">
        <v>141</v>
      </c>
      <c r="E103" s="2" t="s">
        <v>142</v>
      </c>
      <c r="F103" s="2" t="s">
        <v>143</v>
      </c>
      <c r="G103" s="41" t="s">
        <v>144</v>
      </c>
      <c r="H103" s="41" t="s">
        <v>145</v>
      </c>
      <c r="I103" s="12"/>
      <c r="J103" s="40" t="s">
        <v>83</v>
      </c>
      <c r="K103" s="41" t="s">
        <v>84</v>
      </c>
      <c r="L103" s="41" t="s">
        <v>85</v>
      </c>
      <c r="N103" s="59" t="s">
        <v>87</v>
      </c>
    </row>
    <row r="104" spans="1:14" ht="105" x14ac:dyDescent="0.25">
      <c r="A104" s="1" t="str">
        <f>+B102&amp;".1"</f>
        <v>8.1</v>
      </c>
      <c r="B104" s="1"/>
      <c r="C104" s="134" t="s">
        <v>387</v>
      </c>
      <c r="D104" s="102">
        <v>43922</v>
      </c>
      <c r="E104" s="102">
        <v>43982</v>
      </c>
      <c r="F104" s="65"/>
      <c r="G104" s="65"/>
      <c r="H104" s="65">
        <f>+G104*F104</f>
        <v>0</v>
      </c>
      <c r="J104" s="65"/>
      <c r="K104" s="65"/>
      <c r="L104" s="65"/>
      <c r="N104" s="58">
        <f>+H104-J104-K104-L104</f>
        <v>0</v>
      </c>
    </row>
    <row r="105" spans="1:14" hidden="1" x14ac:dyDescent="0.25">
      <c r="A105" s="1" t="str">
        <f>+B102&amp;".2"</f>
        <v>8.2</v>
      </c>
      <c r="B105" s="1"/>
      <c r="C105" s="1"/>
      <c r="D105" s="20"/>
      <c r="E105" s="20"/>
      <c r="F105" s="65"/>
      <c r="G105" s="65"/>
      <c r="H105" s="65">
        <f t="shared" ref="H105:H111" si="17">+G105*F105</f>
        <v>0</v>
      </c>
      <c r="J105" s="65"/>
      <c r="K105" s="65"/>
      <c r="L105" s="65"/>
      <c r="N105" s="58">
        <f t="shared" ref="N105:N112" si="18">+H105-J105-K105-L105</f>
        <v>0</v>
      </c>
    </row>
    <row r="106" spans="1:14" hidden="1" x14ac:dyDescent="0.25">
      <c r="A106" s="1" t="str">
        <f>+B102&amp;".3"</f>
        <v>8.3</v>
      </c>
      <c r="B106" s="1"/>
      <c r="C106" s="1"/>
      <c r="D106" s="1"/>
      <c r="E106" s="1"/>
      <c r="F106" s="65"/>
      <c r="G106" s="65"/>
      <c r="H106" s="65">
        <f t="shared" si="17"/>
        <v>0</v>
      </c>
      <c r="J106" s="65"/>
      <c r="K106" s="65"/>
      <c r="L106" s="65"/>
      <c r="N106" s="58">
        <f t="shared" si="18"/>
        <v>0</v>
      </c>
    </row>
    <row r="107" spans="1:14" hidden="1" x14ac:dyDescent="0.25">
      <c r="A107" s="1" t="str">
        <f>+B102&amp;".4"</f>
        <v>8.4</v>
      </c>
      <c r="B107" s="1"/>
      <c r="C107" s="1"/>
      <c r="D107" s="1"/>
      <c r="E107" s="1"/>
      <c r="F107" s="65"/>
      <c r="G107" s="65"/>
      <c r="H107" s="65">
        <f t="shared" si="17"/>
        <v>0</v>
      </c>
      <c r="J107" s="65"/>
      <c r="K107" s="65"/>
      <c r="L107" s="65"/>
      <c r="N107" s="58">
        <f t="shared" si="18"/>
        <v>0</v>
      </c>
    </row>
    <row r="108" spans="1:14" hidden="1" x14ac:dyDescent="0.25">
      <c r="A108" s="1" t="str">
        <f>+B102&amp;".5"</f>
        <v>8.5</v>
      </c>
      <c r="B108" s="1"/>
      <c r="C108" s="1"/>
      <c r="D108" s="1"/>
      <c r="E108" s="1"/>
      <c r="F108" s="65"/>
      <c r="G108" s="65"/>
      <c r="H108" s="65">
        <f t="shared" si="17"/>
        <v>0</v>
      </c>
      <c r="J108" s="65"/>
      <c r="K108" s="65"/>
      <c r="L108" s="65"/>
      <c r="N108" s="58">
        <f t="shared" si="18"/>
        <v>0</v>
      </c>
    </row>
    <row r="109" spans="1:14" hidden="1" x14ac:dyDescent="0.25">
      <c r="A109" s="1" t="str">
        <f>+B102&amp;".6"</f>
        <v>8.6</v>
      </c>
      <c r="B109" s="1"/>
      <c r="C109" s="1"/>
      <c r="D109" s="1"/>
      <c r="E109" s="1"/>
      <c r="F109" s="65"/>
      <c r="G109" s="65"/>
      <c r="H109" s="65">
        <f t="shared" si="17"/>
        <v>0</v>
      </c>
      <c r="J109" s="65"/>
      <c r="K109" s="65"/>
      <c r="L109" s="65"/>
      <c r="N109" s="58">
        <f t="shared" si="18"/>
        <v>0</v>
      </c>
    </row>
    <row r="110" spans="1:14" hidden="1" x14ac:dyDescent="0.25">
      <c r="A110" s="1" t="str">
        <f>+B102&amp;".7"</f>
        <v>8.7</v>
      </c>
      <c r="B110" s="1"/>
      <c r="C110" s="1"/>
      <c r="D110" s="1"/>
      <c r="E110" s="1"/>
      <c r="F110" s="65"/>
      <c r="G110" s="65"/>
      <c r="H110" s="65">
        <f t="shared" si="17"/>
        <v>0</v>
      </c>
      <c r="J110" s="65"/>
      <c r="K110" s="65"/>
      <c r="L110" s="65"/>
      <c r="N110" s="58">
        <f t="shared" si="18"/>
        <v>0</v>
      </c>
    </row>
    <row r="111" spans="1:14" hidden="1" x14ac:dyDescent="0.25">
      <c r="A111" s="1" t="str">
        <f>+B102&amp;".8"</f>
        <v>8.8</v>
      </c>
      <c r="B111" s="1"/>
      <c r="C111" s="1"/>
      <c r="D111" s="1"/>
      <c r="E111" s="1"/>
      <c r="F111" s="65"/>
      <c r="G111" s="65"/>
      <c r="H111" s="65">
        <f t="shared" si="17"/>
        <v>0</v>
      </c>
      <c r="J111" s="65"/>
      <c r="K111" s="65"/>
      <c r="L111" s="65"/>
      <c r="N111" s="58">
        <f t="shared" si="18"/>
        <v>0</v>
      </c>
    </row>
    <row r="112" spans="1:14" x14ac:dyDescent="0.25">
      <c r="H112" s="3">
        <f>SUM(H104:H111)</f>
        <v>0</v>
      </c>
      <c r="J112" s="3">
        <f>SUM(J104:J111)</f>
        <v>0</v>
      </c>
      <c r="K112" s="3">
        <f>SUM(K104:K111)</f>
        <v>0</v>
      </c>
      <c r="L112" s="3">
        <f>SUM(L104:L111)</f>
        <v>0</v>
      </c>
      <c r="N112" s="58">
        <f t="shared" si="18"/>
        <v>0</v>
      </c>
    </row>
    <row r="113" spans="1:16" x14ac:dyDescent="0.25">
      <c r="H113" s="35" t="e">
        <f>J113+K113+L113</f>
        <v>#DIV/0!</v>
      </c>
      <c r="I113" s="36"/>
      <c r="J113" s="35" t="e">
        <f>+J112/H112</f>
        <v>#DIV/0!</v>
      </c>
      <c r="K113" s="35" t="e">
        <f>+K112/H112</f>
        <v>#DIV/0!</v>
      </c>
      <c r="L113" s="35" t="e">
        <f>+L112/H112</f>
        <v>#DIV/0!</v>
      </c>
    </row>
    <row r="115" spans="1:16" x14ac:dyDescent="0.25">
      <c r="A115" t="s">
        <v>137</v>
      </c>
      <c r="B115" s="92">
        <v>9</v>
      </c>
      <c r="C115" s="336" t="str">
        <f>+'1. Técnico B'!B17</f>
        <v>Prueba de bombeo para cuantificar recurso disponible</v>
      </c>
      <c r="D115" s="337"/>
      <c r="E115" s="337"/>
      <c r="F115" s="337"/>
      <c r="G115" s="337"/>
      <c r="H115" s="338"/>
    </row>
    <row r="116" spans="1:16" ht="30" x14ac:dyDescent="0.25">
      <c r="A116" s="2" t="s">
        <v>138</v>
      </c>
      <c r="B116" s="2" t="s">
        <v>139</v>
      </c>
      <c r="C116" s="2" t="s">
        <v>140</v>
      </c>
      <c r="D116" s="2" t="s">
        <v>141</v>
      </c>
      <c r="E116" s="2" t="s">
        <v>142</v>
      </c>
      <c r="F116" s="2" t="s">
        <v>143</v>
      </c>
      <c r="G116" s="41" t="s">
        <v>144</v>
      </c>
      <c r="H116" s="41" t="s">
        <v>145</v>
      </c>
      <c r="I116" s="12"/>
      <c r="J116" s="40" t="s">
        <v>83</v>
      </c>
      <c r="K116" s="41" t="s">
        <v>84</v>
      </c>
      <c r="L116" s="41" t="s">
        <v>85</v>
      </c>
      <c r="N116" s="59" t="s">
        <v>87</v>
      </c>
    </row>
    <row r="117" spans="1:16" ht="30" x14ac:dyDescent="0.25">
      <c r="A117" s="1" t="str">
        <f>+B115&amp;".1"</f>
        <v>9.1</v>
      </c>
      <c r="B117" s="93" t="s">
        <v>354</v>
      </c>
      <c r="C117" s="283" t="s">
        <v>514</v>
      </c>
      <c r="D117" s="291">
        <v>43983</v>
      </c>
      <c r="E117" s="291">
        <v>44043</v>
      </c>
      <c r="F117" s="285">
        <v>3</v>
      </c>
      <c r="G117" s="285">
        <v>250</v>
      </c>
      <c r="H117" s="65">
        <f>+G117*F117</f>
        <v>750</v>
      </c>
      <c r="J117" s="65">
        <f>H117</f>
        <v>750</v>
      </c>
      <c r="K117" s="65"/>
      <c r="L117" s="65"/>
      <c r="N117" s="58">
        <f t="shared" ref="N117:N131" si="19">+H117-J117-K117-L117</f>
        <v>0</v>
      </c>
      <c r="P117" s="125">
        <v>6</v>
      </c>
    </row>
    <row r="118" spans="1:16" ht="30" x14ac:dyDescent="0.25">
      <c r="A118" s="1" t="str">
        <f>+B115&amp;".2"</f>
        <v>9.2</v>
      </c>
      <c r="B118" s="93" t="s">
        <v>354</v>
      </c>
      <c r="C118" s="283" t="s">
        <v>515</v>
      </c>
      <c r="D118" s="291">
        <v>43983</v>
      </c>
      <c r="E118" s="291">
        <v>44043</v>
      </c>
      <c r="F118" s="285">
        <v>3</v>
      </c>
      <c r="G118" s="285">
        <v>100</v>
      </c>
      <c r="H118" s="65">
        <f t="shared" ref="H118:H130" si="20">+G118*F118</f>
        <v>300</v>
      </c>
      <c r="J118" s="65">
        <f t="shared" ref="J118:J130" si="21">H118</f>
        <v>300</v>
      </c>
      <c r="K118" s="65"/>
      <c r="L118" s="65"/>
      <c r="N118" s="58">
        <f t="shared" si="19"/>
        <v>0</v>
      </c>
    </row>
    <row r="119" spans="1:16" ht="30" x14ac:dyDescent="0.25">
      <c r="A119" s="1" t="str">
        <f>+B115&amp;".3"</f>
        <v>9.3</v>
      </c>
      <c r="B119" s="118" t="s">
        <v>340</v>
      </c>
      <c r="C119" s="283" t="s">
        <v>389</v>
      </c>
      <c r="D119" s="291">
        <v>43983</v>
      </c>
      <c r="E119" s="291">
        <v>44043</v>
      </c>
      <c r="F119" s="285">
        <v>1</v>
      </c>
      <c r="G119" s="285">
        <v>350</v>
      </c>
      <c r="H119" s="65">
        <f>+G119*F119</f>
        <v>350</v>
      </c>
      <c r="J119" s="65">
        <f t="shared" si="21"/>
        <v>350</v>
      </c>
      <c r="L119" s="65"/>
      <c r="N119" s="58">
        <f>+H120-J120-K120-L119</f>
        <v>0</v>
      </c>
    </row>
    <row r="120" spans="1:16" x14ac:dyDescent="0.25">
      <c r="A120" s="1" t="str">
        <f>+B115&amp;".4"</f>
        <v>9.4</v>
      </c>
      <c r="B120" s="92" t="s">
        <v>341</v>
      </c>
      <c r="C120" s="290" t="s">
        <v>146</v>
      </c>
      <c r="D120" s="291">
        <v>43983</v>
      </c>
      <c r="E120" s="291">
        <v>44043</v>
      </c>
      <c r="F120" s="285">
        <v>1</v>
      </c>
      <c r="G120" s="285">
        <v>1000</v>
      </c>
      <c r="H120" s="65">
        <f>+G120*F120</f>
        <v>1000</v>
      </c>
      <c r="J120" s="65">
        <f t="shared" si="21"/>
        <v>1000</v>
      </c>
      <c r="K120" s="65"/>
      <c r="L120" s="65"/>
      <c r="N120" s="58">
        <f>+H121-J121-K121-L120</f>
        <v>0</v>
      </c>
    </row>
    <row r="121" spans="1:16" x14ac:dyDescent="0.25">
      <c r="A121" s="1" t="str">
        <f>+B115&amp;".5"</f>
        <v>9.5</v>
      </c>
      <c r="B121" s="92" t="s">
        <v>341</v>
      </c>
      <c r="C121" s="290" t="s">
        <v>147</v>
      </c>
      <c r="D121" s="291">
        <v>43983</v>
      </c>
      <c r="E121" s="291">
        <v>44043</v>
      </c>
      <c r="F121" s="285">
        <v>1</v>
      </c>
      <c r="G121" s="285">
        <v>100</v>
      </c>
      <c r="H121" s="65">
        <f>+G121*F121</f>
        <v>100</v>
      </c>
      <c r="J121" s="65">
        <f t="shared" si="21"/>
        <v>100</v>
      </c>
      <c r="K121" s="65"/>
      <c r="L121" s="65"/>
      <c r="N121" s="58">
        <f>+H122-J122-K122-L121</f>
        <v>0</v>
      </c>
    </row>
    <row r="122" spans="1:16" x14ac:dyDescent="0.25">
      <c r="A122" s="1" t="str">
        <f>+B115&amp;".6"</f>
        <v>9.6</v>
      </c>
      <c r="B122" s="92" t="s">
        <v>341</v>
      </c>
      <c r="C122" s="290" t="s">
        <v>355</v>
      </c>
      <c r="D122" s="291">
        <v>43983</v>
      </c>
      <c r="E122" s="291">
        <v>44043</v>
      </c>
      <c r="F122" s="285">
        <v>1</v>
      </c>
      <c r="G122" s="285">
        <v>6000</v>
      </c>
      <c r="H122" s="65">
        <f>+G122*F122</f>
        <v>6000</v>
      </c>
      <c r="J122" s="65"/>
      <c r="K122" s="65">
        <v>6000</v>
      </c>
      <c r="L122" s="65"/>
      <c r="N122" s="58" t="e">
        <f>+#REF!-#REF!-#REF!-L122</f>
        <v>#REF!</v>
      </c>
    </row>
    <row r="123" spans="1:16" ht="30" x14ac:dyDescent="0.25">
      <c r="A123" s="1" t="str">
        <f>+B115&amp;".7"</f>
        <v>9.7</v>
      </c>
      <c r="B123" s="118" t="s">
        <v>340</v>
      </c>
      <c r="C123" s="283" t="s">
        <v>414</v>
      </c>
      <c r="D123" s="284">
        <v>43983</v>
      </c>
      <c r="E123" s="284">
        <v>44043</v>
      </c>
      <c r="F123" s="285">
        <v>1</v>
      </c>
      <c r="G123" s="285">
        <v>70</v>
      </c>
      <c r="H123" s="65">
        <v>70</v>
      </c>
      <c r="J123" s="65">
        <v>70</v>
      </c>
      <c r="K123" s="65"/>
      <c r="L123" s="65"/>
      <c r="N123" s="58">
        <f>+H119-J119-K123-L123</f>
        <v>0</v>
      </c>
    </row>
    <row r="124" spans="1:16" x14ac:dyDescent="0.25">
      <c r="A124" s="1"/>
      <c r="B124" s="118"/>
      <c r="C124" s="90"/>
      <c r="D124" s="94"/>
      <c r="E124" s="94"/>
      <c r="F124" s="65"/>
      <c r="G124" s="65"/>
      <c r="H124" s="65"/>
      <c r="J124" s="65"/>
      <c r="K124" s="65"/>
      <c r="L124" s="65"/>
      <c r="N124" s="58"/>
    </row>
    <row r="125" spans="1:16" hidden="1" x14ac:dyDescent="0.25">
      <c r="A125" s="1"/>
      <c r="B125" s="118"/>
      <c r="C125" s="90"/>
      <c r="D125" s="94"/>
      <c r="E125" s="94"/>
      <c r="F125" s="65"/>
      <c r="G125" s="65"/>
      <c r="H125" s="65"/>
      <c r="J125" s="65"/>
      <c r="K125" s="65"/>
      <c r="L125" s="65"/>
      <c r="N125" s="58"/>
    </row>
    <row r="126" spans="1:16" hidden="1" x14ac:dyDescent="0.25">
      <c r="A126" s="1"/>
      <c r="B126" s="118"/>
      <c r="C126" s="90"/>
      <c r="D126" s="94"/>
      <c r="E126" s="94"/>
      <c r="F126" s="65"/>
      <c r="G126" s="65"/>
      <c r="H126" s="65"/>
      <c r="J126" s="65"/>
      <c r="K126" s="65"/>
      <c r="L126" s="65"/>
      <c r="N126" s="58"/>
    </row>
    <row r="127" spans="1:16" hidden="1" x14ac:dyDescent="0.25">
      <c r="A127" s="1"/>
      <c r="B127" s="118"/>
      <c r="C127" s="90"/>
      <c r="D127" s="94"/>
      <c r="E127" s="94"/>
      <c r="F127" s="65"/>
      <c r="G127" s="65"/>
      <c r="H127" s="65"/>
      <c r="J127" s="65"/>
      <c r="K127" s="65"/>
      <c r="L127" s="65"/>
      <c r="N127" s="58"/>
    </row>
    <row r="128" spans="1:16" hidden="1" x14ac:dyDescent="0.25">
      <c r="A128" s="1"/>
      <c r="B128" s="118"/>
      <c r="C128" s="90"/>
      <c r="D128" s="94"/>
      <c r="E128" s="94"/>
      <c r="F128" s="65"/>
      <c r="G128" s="65"/>
      <c r="H128" s="65"/>
      <c r="J128" s="65"/>
      <c r="K128" s="65"/>
      <c r="L128" s="65"/>
      <c r="N128" s="58"/>
    </row>
    <row r="129" spans="1:16" hidden="1" x14ac:dyDescent="0.25">
      <c r="A129" s="1"/>
      <c r="B129" s="118"/>
      <c r="C129" s="90"/>
      <c r="D129" s="94"/>
      <c r="E129" s="94"/>
      <c r="F129" s="65"/>
      <c r="G129" s="65"/>
      <c r="H129" s="65"/>
      <c r="J129" s="65"/>
      <c r="K129" s="65"/>
      <c r="L129" s="65"/>
      <c r="N129" s="58"/>
    </row>
    <row r="130" spans="1:16" x14ac:dyDescent="0.25">
      <c r="A130" s="1" t="str">
        <f>+B115&amp;".8"</f>
        <v>9.8</v>
      </c>
      <c r="B130" s="1"/>
      <c r="C130" s="1"/>
      <c r="D130" s="1"/>
      <c r="E130" s="1"/>
      <c r="F130" s="65"/>
      <c r="G130" s="65"/>
      <c r="H130" s="65">
        <f t="shared" si="20"/>
        <v>0</v>
      </c>
      <c r="J130" s="65">
        <f t="shared" si="21"/>
        <v>0</v>
      </c>
      <c r="K130" s="65"/>
      <c r="L130" s="65"/>
      <c r="N130" s="58">
        <f t="shared" si="19"/>
        <v>0</v>
      </c>
    </row>
    <row r="131" spans="1:16" x14ac:dyDescent="0.25">
      <c r="H131" s="3">
        <f>SUM(H117:H130)</f>
        <v>8570</v>
      </c>
      <c r="J131" s="154">
        <f>SUM(J117:J130)</f>
        <v>2570</v>
      </c>
      <c r="K131" s="3">
        <f>SUM(K117:K130)</f>
        <v>6000</v>
      </c>
      <c r="L131" s="3">
        <f>SUM(L117:L130)</f>
        <v>0</v>
      </c>
      <c r="N131" s="58">
        <f t="shared" si="19"/>
        <v>0</v>
      </c>
    </row>
    <row r="132" spans="1:16" x14ac:dyDescent="0.25">
      <c r="H132" s="35">
        <f>J132+K132+L132</f>
        <v>1</v>
      </c>
      <c r="I132" s="36"/>
      <c r="J132" s="35">
        <f>+J131/H131</f>
        <v>0.2998833138856476</v>
      </c>
      <c r="K132" s="35">
        <f>+K131/H131</f>
        <v>0.7001166861143524</v>
      </c>
      <c r="L132" s="35">
        <f>+L131/H131</f>
        <v>0</v>
      </c>
    </row>
    <row r="133" spans="1:16" ht="60" customHeight="1" x14ac:dyDescent="0.25"/>
    <row r="134" spans="1:16" x14ac:dyDescent="0.25">
      <c r="A134" t="s">
        <v>137</v>
      </c>
      <c r="B134" s="34">
        <v>10</v>
      </c>
      <c r="C134" s="336" t="str">
        <f>+'1. Técnico B'!B18</f>
        <v>Compra e instalación de equipos geotérmicos</v>
      </c>
      <c r="D134" s="337"/>
      <c r="E134" s="337"/>
      <c r="F134" s="337"/>
      <c r="G134" s="337"/>
      <c r="H134" s="338"/>
    </row>
    <row r="135" spans="1:16" ht="30" x14ac:dyDescent="0.25">
      <c r="A135" s="2" t="s">
        <v>138</v>
      </c>
      <c r="B135" s="2" t="s">
        <v>139</v>
      </c>
      <c r="C135" s="2" t="s">
        <v>140</v>
      </c>
      <c r="D135" s="2" t="s">
        <v>141</v>
      </c>
      <c r="E135" s="2" t="s">
        <v>142</v>
      </c>
      <c r="F135" s="2" t="s">
        <v>143</v>
      </c>
      <c r="G135" s="41" t="s">
        <v>144</v>
      </c>
      <c r="H135" s="41" t="s">
        <v>145</v>
      </c>
      <c r="I135" s="12"/>
      <c r="J135" s="40" t="s">
        <v>83</v>
      </c>
      <c r="K135" s="41" t="s">
        <v>84</v>
      </c>
      <c r="L135" s="41" t="s">
        <v>85</v>
      </c>
      <c r="N135" s="59" t="s">
        <v>87</v>
      </c>
    </row>
    <row r="136" spans="1:16" ht="30" x14ac:dyDescent="0.25">
      <c r="A136" s="100" t="s">
        <v>366</v>
      </c>
      <c r="B136" s="118" t="s">
        <v>341</v>
      </c>
      <c r="C136" s="100" t="s">
        <v>432</v>
      </c>
      <c r="D136" s="103">
        <v>44105</v>
      </c>
      <c r="E136" s="103">
        <v>44286</v>
      </c>
      <c r="F136" s="119">
        <v>6</v>
      </c>
      <c r="G136" s="119">
        <v>300</v>
      </c>
      <c r="H136" s="119">
        <f>+G136*F136</f>
        <v>1800</v>
      </c>
      <c r="I136" s="120"/>
      <c r="J136" s="122">
        <f t="shared" ref="J136:J140" si="22">H136</f>
        <v>1800</v>
      </c>
      <c r="K136" s="123"/>
      <c r="L136" s="123"/>
      <c r="N136" s="58">
        <f t="shared" ref="N136:N140" si="23">+H136-J136-K136-L136</f>
        <v>0</v>
      </c>
    </row>
    <row r="137" spans="1:16" ht="30" x14ac:dyDescent="0.25">
      <c r="A137" s="100" t="s">
        <v>367</v>
      </c>
      <c r="B137" s="276" t="s">
        <v>341</v>
      </c>
      <c r="C137" s="277" t="s">
        <v>431</v>
      </c>
      <c r="D137" s="278">
        <v>44105</v>
      </c>
      <c r="E137" s="278">
        <v>44286</v>
      </c>
      <c r="F137" s="279">
        <v>6</v>
      </c>
      <c r="G137" s="279">
        <v>300</v>
      </c>
      <c r="H137" s="279">
        <f>+G137*F137</f>
        <v>1800</v>
      </c>
      <c r="I137" s="120"/>
      <c r="J137" s="122">
        <f t="shared" si="22"/>
        <v>1800</v>
      </c>
      <c r="K137" s="123"/>
      <c r="L137" s="123"/>
      <c r="N137" s="58">
        <f t="shared" si="23"/>
        <v>0</v>
      </c>
    </row>
    <row r="138" spans="1:16" ht="30" x14ac:dyDescent="0.25">
      <c r="A138" s="100" t="s">
        <v>368</v>
      </c>
      <c r="B138" s="276" t="s">
        <v>341</v>
      </c>
      <c r="C138" s="277" t="s">
        <v>433</v>
      </c>
      <c r="D138" s="278">
        <v>44105</v>
      </c>
      <c r="E138" s="278">
        <v>44286</v>
      </c>
      <c r="F138" s="279">
        <v>6</v>
      </c>
      <c r="G138" s="279">
        <v>300</v>
      </c>
      <c r="H138" s="279">
        <f>+G138*F138</f>
        <v>1800</v>
      </c>
      <c r="I138" s="120"/>
      <c r="J138" s="122">
        <f t="shared" si="22"/>
        <v>1800</v>
      </c>
      <c r="K138" s="123"/>
      <c r="L138" s="123"/>
      <c r="N138" s="58">
        <f t="shared" si="23"/>
        <v>0</v>
      </c>
    </row>
    <row r="139" spans="1:16" ht="30" x14ac:dyDescent="0.25">
      <c r="A139" s="100" t="s">
        <v>369</v>
      </c>
      <c r="B139" s="280" t="s">
        <v>354</v>
      </c>
      <c r="C139" s="277" t="s">
        <v>516</v>
      </c>
      <c r="D139" s="278">
        <v>44105</v>
      </c>
      <c r="E139" s="278">
        <v>44286</v>
      </c>
      <c r="F139" s="281">
        <v>1</v>
      </c>
      <c r="G139" s="282">
        <v>200</v>
      </c>
      <c r="H139" s="157">
        <f>G139*F139</f>
        <v>200</v>
      </c>
      <c r="I139" s="12"/>
      <c r="J139" s="122">
        <f t="shared" si="22"/>
        <v>200</v>
      </c>
      <c r="K139" s="123"/>
      <c r="L139" s="123"/>
      <c r="N139" s="58">
        <f t="shared" si="23"/>
        <v>0</v>
      </c>
      <c r="P139" s="125">
        <v>6</v>
      </c>
    </row>
    <row r="140" spans="1:16" ht="30" x14ac:dyDescent="0.25">
      <c r="A140" s="100" t="s">
        <v>370</v>
      </c>
      <c r="B140" s="280" t="s">
        <v>354</v>
      </c>
      <c r="C140" s="277" t="s">
        <v>517</v>
      </c>
      <c r="D140" s="278">
        <v>44105</v>
      </c>
      <c r="E140" s="278">
        <v>44286</v>
      </c>
      <c r="F140" s="281">
        <v>1</v>
      </c>
      <c r="G140" s="282">
        <v>100</v>
      </c>
      <c r="H140" s="157">
        <f>G140*F140</f>
        <v>100</v>
      </c>
      <c r="I140" s="12"/>
      <c r="J140" s="122">
        <f t="shared" si="22"/>
        <v>100</v>
      </c>
      <c r="K140" s="101"/>
      <c r="L140" s="101"/>
      <c r="N140" s="58">
        <f t="shared" si="23"/>
        <v>0</v>
      </c>
    </row>
    <row r="141" spans="1:16" ht="30" x14ac:dyDescent="0.25">
      <c r="A141" s="100" t="s">
        <v>371</v>
      </c>
      <c r="B141" s="280" t="s">
        <v>354</v>
      </c>
      <c r="C141" s="283" t="s">
        <v>388</v>
      </c>
      <c r="D141" s="278">
        <v>44105</v>
      </c>
      <c r="E141" s="278">
        <v>44286</v>
      </c>
      <c r="F141" s="281">
        <v>1</v>
      </c>
      <c r="G141" s="282">
        <v>420</v>
      </c>
      <c r="H141" s="157">
        <f t="shared" ref="H141:H142" si="24">+G141*F141</f>
        <v>420</v>
      </c>
      <c r="I141" s="12"/>
      <c r="J141" s="122">
        <f>H141</f>
        <v>420</v>
      </c>
      <c r="K141" s="101"/>
      <c r="L141" s="101"/>
      <c r="N141" s="58">
        <f>+H141-J141-K141-L141</f>
        <v>0</v>
      </c>
    </row>
    <row r="142" spans="1:16" ht="30" x14ac:dyDescent="0.25">
      <c r="A142" s="100" t="s">
        <v>372</v>
      </c>
      <c r="B142" s="276" t="s">
        <v>340</v>
      </c>
      <c r="C142" s="283" t="s">
        <v>414</v>
      </c>
      <c r="D142" s="284">
        <v>44105</v>
      </c>
      <c r="E142" s="284">
        <v>44286</v>
      </c>
      <c r="F142" s="285">
        <v>1</v>
      </c>
      <c r="G142" s="285">
        <v>70</v>
      </c>
      <c r="H142" s="285">
        <f t="shared" si="24"/>
        <v>70</v>
      </c>
      <c r="I142" s="12"/>
      <c r="J142" s="122">
        <f>H142</f>
        <v>70</v>
      </c>
      <c r="K142" s="101"/>
      <c r="L142" s="101"/>
      <c r="N142" s="58"/>
    </row>
    <row r="143" spans="1:16" x14ac:dyDescent="0.25">
      <c r="A143" s="100" t="s">
        <v>350</v>
      </c>
      <c r="B143" s="280" t="s">
        <v>339</v>
      </c>
      <c r="C143" s="277" t="s">
        <v>386</v>
      </c>
      <c r="D143" s="278">
        <v>44105</v>
      </c>
      <c r="E143" s="278">
        <v>44286</v>
      </c>
      <c r="F143" s="281">
        <v>1</v>
      </c>
      <c r="G143" s="282">
        <v>11000</v>
      </c>
      <c r="H143" s="286">
        <f t="shared" ref="H143" si="25">+G143*F143</f>
        <v>11000</v>
      </c>
      <c r="I143" s="120"/>
      <c r="J143" s="122">
        <f t="shared" ref="J143:J153" si="26">H143</f>
        <v>11000</v>
      </c>
      <c r="K143" s="65"/>
      <c r="L143" s="65"/>
      <c r="N143" s="58">
        <f>+H143-J143-K143-L143</f>
        <v>0</v>
      </c>
    </row>
    <row r="144" spans="1:16" x14ac:dyDescent="0.25">
      <c r="A144" s="100" t="s">
        <v>351</v>
      </c>
      <c r="B144" s="287" t="s">
        <v>339</v>
      </c>
      <c r="C144" s="283" t="s">
        <v>148</v>
      </c>
      <c r="D144" s="278">
        <v>44105</v>
      </c>
      <c r="E144" s="278">
        <v>44286</v>
      </c>
      <c r="F144" s="288">
        <v>1</v>
      </c>
      <c r="G144" s="289">
        <v>2500</v>
      </c>
      <c r="H144" s="157">
        <f>+G144*F144</f>
        <v>2500</v>
      </c>
      <c r="J144" s="122">
        <f t="shared" si="26"/>
        <v>2500</v>
      </c>
      <c r="K144" s="65"/>
      <c r="L144" s="65"/>
      <c r="N144" s="58">
        <f t="shared" ref="N144:N161" si="27">+H144-J144-K144-L144</f>
        <v>0</v>
      </c>
    </row>
    <row r="145" spans="1:14" x14ac:dyDescent="0.25">
      <c r="A145" s="100" t="s">
        <v>373</v>
      </c>
      <c r="B145" s="287" t="s">
        <v>339</v>
      </c>
      <c r="C145" s="283" t="s">
        <v>149</v>
      </c>
      <c r="D145" s="278">
        <v>44105</v>
      </c>
      <c r="E145" s="278">
        <v>44286</v>
      </c>
      <c r="F145" s="288">
        <v>2</v>
      </c>
      <c r="G145" s="289">
        <v>1000</v>
      </c>
      <c r="H145" s="157">
        <f t="shared" ref="H145:H153" si="28">+G145*F145</f>
        <v>2000</v>
      </c>
      <c r="J145" s="122">
        <f t="shared" si="26"/>
        <v>2000</v>
      </c>
      <c r="K145" s="65"/>
      <c r="L145" s="65"/>
      <c r="N145" s="58">
        <f t="shared" si="27"/>
        <v>0</v>
      </c>
    </row>
    <row r="146" spans="1:14" x14ac:dyDescent="0.25">
      <c r="A146" s="100" t="s">
        <v>374</v>
      </c>
      <c r="B146" s="287" t="s">
        <v>339</v>
      </c>
      <c r="C146" s="283" t="s">
        <v>150</v>
      </c>
      <c r="D146" s="278">
        <v>44105</v>
      </c>
      <c r="E146" s="278">
        <v>44286</v>
      </c>
      <c r="F146" s="288">
        <v>4</v>
      </c>
      <c r="G146" s="289">
        <v>500</v>
      </c>
      <c r="H146" s="157">
        <f t="shared" si="28"/>
        <v>2000</v>
      </c>
      <c r="J146" s="122">
        <f t="shared" si="26"/>
        <v>2000</v>
      </c>
      <c r="K146" s="65"/>
      <c r="L146" s="65"/>
      <c r="N146" s="58">
        <f t="shared" si="27"/>
        <v>0</v>
      </c>
    </row>
    <row r="147" spans="1:14" x14ac:dyDescent="0.25">
      <c r="A147" s="100" t="s">
        <v>375</v>
      </c>
      <c r="B147" s="287" t="s">
        <v>339</v>
      </c>
      <c r="C147" s="283" t="s">
        <v>151</v>
      </c>
      <c r="D147" s="278">
        <v>44105</v>
      </c>
      <c r="E147" s="278">
        <v>44286</v>
      </c>
      <c r="F147" s="288">
        <v>4</v>
      </c>
      <c r="G147" s="289">
        <v>300</v>
      </c>
      <c r="H147" s="157">
        <f t="shared" si="28"/>
        <v>1200</v>
      </c>
      <c r="J147" s="122">
        <f t="shared" si="26"/>
        <v>1200</v>
      </c>
      <c r="K147" s="65"/>
      <c r="L147" s="65"/>
      <c r="N147" s="58">
        <f t="shared" si="27"/>
        <v>0</v>
      </c>
    </row>
    <row r="148" spans="1:14" x14ac:dyDescent="0.25">
      <c r="A148" s="100" t="s">
        <v>376</v>
      </c>
      <c r="B148" s="287" t="s">
        <v>339</v>
      </c>
      <c r="C148" s="283" t="s">
        <v>152</v>
      </c>
      <c r="D148" s="278">
        <v>44105</v>
      </c>
      <c r="E148" s="278">
        <v>44286</v>
      </c>
      <c r="F148" s="288">
        <v>1</v>
      </c>
      <c r="G148" s="289">
        <v>1000</v>
      </c>
      <c r="H148" s="157">
        <f t="shared" si="28"/>
        <v>1000</v>
      </c>
      <c r="J148" s="122">
        <f t="shared" si="26"/>
        <v>1000</v>
      </c>
      <c r="K148" s="65"/>
      <c r="L148" s="65"/>
      <c r="N148" s="58">
        <f t="shared" si="27"/>
        <v>0</v>
      </c>
    </row>
    <row r="149" spans="1:14" x14ac:dyDescent="0.25">
      <c r="A149" s="100" t="s">
        <v>377</v>
      </c>
      <c r="B149" s="287" t="s">
        <v>339</v>
      </c>
      <c r="C149" s="283" t="s">
        <v>153</v>
      </c>
      <c r="D149" s="278">
        <v>44105</v>
      </c>
      <c r="E149" s="278">
        <v>44286</v>
      </c>
      <c r="F149" s="288">
        <v>2</v>
      </c>
      <c r="G149" s="289">
        <v>8740</v>
      </c>
      <c r="H149" s="157">
        <f t="shared" si="28"/>
        <v>17480</v>
      </c>
      <c r="J149" s="122">
        <f t="shared" si="26"/>
        <v>17480</v>
      </c>
      <c r="K149" s="65"/>
      <c r="L149" s="65"/>
      <c r="N149" s="58">
        <f t="shared" si="27"/>
        <v>0</v>
      </c>
    </row>
    <row r="150" spans="1:14" ht="30" x14ac:dyDescent="0.25">
      <c r="A150" s="100" t="s">
        <v>378</v>
      </c>
      <c r="B150" s="287" t="s">
        <v>339</v>
      </c>
      <c r="C150" s="283" t="s">
        <v>344</v>
      </c>
      <c r="D150" s="278">
        <v>44105</v>
      </c>
      <c r="E150" s="278">
        <v>44286</v>
      </c>
      <c r="F150" s="288">
        <v>1</v>
      </c>
      <c r="G150" s="289">
        <v>2000</v>
      </c>
      <c r="H150" s="157">
        <f t="shared" si="28"/>
        <v>2000</v>
      </c>
      <c r="J150" s="122">
        <f t="shared" si="26"/>
        <v>2000</v>
      </c>
      <c r="K150" s="65"/>
      <c r="L150" s="65"/>
      <c r="N150" s="58">
        <f t="shared" si="27"/>
        <v>0</v>
      </c>
    </row>
    <row r="151" spans="1:14" ht="30" x14ac:dyDescent="0.25">
      <c r="A151" s="100" t="s">
        <v>379</v>
      </c>
      <c r="B151" s="287" t="s">
        <v>339</v>
      </c>
      <c r="C151" s="283" t="s">
        <v>349</v>
      </c>
      <c r="D151" s="278">
        <v>44105</v>
      </c>
      <c r="E151" s="278">
        <v>44286</v>
      </c>
      <c r="F151" s="288">
        <v>1</v>
      </c>
      <c r="G151" s="289">
        <v>1000</v>
      </c>
      <c r="H151" s="157">
        <f t="shared" si="28"/>
        <v>1000</v>
      </c>
      <c r="J151" s="122">
        <f t="shared" si="26"/>
        <v>1000</v>
      </c>
      <c r="K151" s="65"/>
      <c r="L151" s="65"/>
      <c r="N151" s="58">
        <f>+H151-J151-K151-L151</f>
        <v>0</v>
      </c>
    </row>
    <row r="152" spans="1:14" x14ac:dyDescent="0.25">
      <c r="A152" s="100" t="s">
        <v>380</v>
      </c>
      <c r="B152" s="287" t="s">
        <v>339</v>
      </c>
      <c r="C152" s="290" t="s">
        <v>352</v>
      </c>
      <c r="D152" s="278">
        <v>44105</v>
      </c>
      <c r="E152" s="278">
        <v>44286</v>
      </c>
      <c r="F152" s="288">
        <v>1</v>
      </c>
      <c r="G152" s="289">
        <v>3200</v>
      </c>
      <c r="H152" s="157">
        <f t="shared" si="28"/>
        <v>3200</v>
      </c>
      <c r="J152" s="122">
        <f t="shared" si="26"/>
        <v>3200</v>
      </c>
      <c r="K152" s="65"/>
      <c r="L152" s="65"/>
      <c r="N152" s="58">
        <f>+H152-J152-K152-L152</f>
        <v>0</v>
      </c>
    </row>
    <row r="153" spans="1:14" x14ac:dyDescent="0.25">
      <c r="A153" s="100" t="s">
        <v>415</v>
      </c>
      <c r="B153" s="287" t="s">
        <v>339</v>
      </c>
      <c r="C153" s="290" t="s">
        <v>358</v>
      </c>
      <c r="D153" s="278">
        <v>44105</v>
      </c>
      <c r="E153" s="278">
        <v>44286</v>
      </c>
      <c r="F153" s="288">
        <v>1</v>
      </c>
      <c r="G153" s="289">
        <v>3500</v>
      </c>
      <c r="H153" s="157">
        <f t="shared" si="28"/>
        <v>3500</v>
      </c>
      <c r="J153" s="122">
        <f t="shared" si="26"/>
        <v>3500</v>
      </c>
      <c r="K153" s="65"/>
      <c r="L153" s="65"/>
      <c r="N153" s="58"/>
    </row>
    <row r="154" spans="1:14" x14ac:dyDescent="0.25">
      <c r="A154" s="146"/>
      <c r="B154" s="147"/>
      <c r="C154" s="148"/>
      <c r="D154" s="149"/>
      <c r="E154" s="149"/>
      <c r="F154" s="150"/>
      <c r="G154" s="151"/>
      <c r="H154" s="152"/>
      <c r="J154" s="122"/>
      <c r="K154" s="65"/>
      <c r="L154" s="65"/>
      <c r="N154" s="58"/>
    </row>
    <row r="155" spans="1:14" x14ac:dyDescent="0.25">
      <c r="A155" s="146"/>
      <c r="B155" s="147"/>
      <c r="C155" s="148"/>
      <c r="D155" s="149"/>
      <c r="E155" s="149"/>
      <c r="F155" s="150"/>
      <c r="G155" s="151"/>
      <c r="H155" s="152"/>
      <c r="J155" s="122"/>
      <c r="K155" s="65"/>
      <c r="L155" s="65"/>
      <c r="N155" s="58"/>
    </row>
    <row r="156" spans="1:14" x14ac:dyDescent="0.25">
      <c r="A156" s="146"/>
      <c r="B156" s="147"/>
      <c r="C156" s="148"/>
      <c r="D156" s="149"/>
      <c r="E156" s="149"/>
      <c r="F156" s="150"/>
      <c r="G156" s="151"/>
      <c r="H156" s="152"/>
      <c r="J156" s="122"/>
      <c r="K156" s="65"/>
      <c r="L156" s="65"/>
      <c r="N156" s="58"/>
    </row>
    <row r="157" spans="1:14" x14ac:dyDescent="0.25">
      <c r="A157" s="146"/>
      <c r="B157" s="147"/>
      <c r="C157" s="148"/>
      <c r="D157" s="149"/>
      <c r="E157" s="149"/>
      <c r="F157" s="150"/>
      <c r="G157" s="151"/>
      <c r="H157" s="152"/>
      <c r="J157" s="122"/>
      <c r="K157" s="65"/>
      <c r="L157" s="65"/>
      <c r="N157" s="58"/>
    </row>
    <row r="158" spans="1:14" x14ac:dyDescent="0.25">
      <c r="A158" s="146"/>
      <c r="B158" s="147"/>
      <c r="C158" s="148"/>
      <c r="D158" s="149"/>
      <c r="E158" s="149"/>
      <c r="F158" s="150"/>
      <c r="G158" s="151"/>
      <c r="H158" s="152"/>
      <c r="J158" s="122"/>
      <c r="K158" s="65"/>
      <c r="L158" s="65"/>
      <c r="N158" s="58"/>
    </row>
    <row r="159" spans="1:14" x14ac:dyDescent="0.25">
      <c r="A159" s="146"/>
      <c r="B159" s="147"/>
      <c r="C159" s="148"/>
      <c r="D159" s="149"/>
      <c r="E159" s="149"/>
      <c r="F159" s="150"/>
      <c r="G159" s="151"/>
      <c r="H159" s="152"/>
      <c r="J159" s="122"/>
      <c r="K159" s="65"/>
      <c r="L159" s="65"/>
      <c r="N159" s="58"/>
    </row>
    <row r="160" spans="1:14" x14ac:dyDescent="0.25">
      <c r="A160" s="146"/>
      <c r="B160" s="147"/>
      <c r="C160" s="148"/>
      <c r="D160" s="149"/>
      <c r="E160" s="149"/>
      <c r="F160" s="150"/>
      <c r="G160" s="151"/>
      <c r="H160" s="152"/>
      <c r="J160" s="122"/>
      <c r="K160" s="65"/>
      <c r="L160" s="65"/>
      <c r="N160" s="58"/>
    </row>
    <row r="161" spans="1:16" x14ac:dyDescent="0.25">
      <c r="H161" s="117">
        <f>SUM(H136:H153)</f>
        <v>53070</v>
      </c>
      <c r="J161" s="3">
        <f>SUM(J136:J153)</f>
        <v>53070</v>
      </c>
      <c r="K161" s="3">
        <f>SUM(K143:K151)</f>
        <v>0</v>
      </c>
      <c r="L161" s="3">
        <f>SUM(L143:L151)</f>
        <v>0</v>
      </c>
      <c r="N161" s="58">
        <f t="shared" si="27"/>
        <v>0</v>
      </c>
    </row>
    <row r="162" spans="1:16" x14ac:dyDescent="0.25">
      <c r="H162" s="35">
        <f>J162+K162+L162</f>
        <v>1</v>
      </c>
      <c r="I162" s="36"/>
      <c r="J162" s="35">
        <f>+J161/H161</f>
        <v>1</v>
      </c>
      <c r="K162" s="35">
        <f>+K161/H161</f>
        <v>0</v>
      </c>
      <c r="L162" s="35">
        <f>+L161/H161</f>
        <v>0</v>
      </c>
    </row>
    <row r="163" spans="1:16" ht="93" customHeight="1" x14ac:dyDescent="0.25"/>
    <row r="164" spans="1:16" x14ac:dyDescent="0.25">
      <c r="A164" t="s">
        <v>137</v>
      </c>
      <c r="B164" s="92">
        <v>11</v>
      </c>
      <c r="C164" s="336" t="str">
        <f>+'1. Técnico B'!B19</f>
        <v>Construcción de obra gruesa necesaria para el sistema geotermico</v>
      </c>
      <c r="D164" s="337"/>
      <c r="E164" s="337"/>
      <c r="F164" s="337"/>
      <c r="G164" s="337"/>
      <c r="H164" s="338"/>
    </row>
    <row r="165" spans="1:16" ht="30" x14ac:dyDescent="0.25">
      <c r="A165" s="2" t="s">
        <v>138</v>
      </c>
      <c r="B165" s="2" t="s">
        <v>139</v>
      </c>
      <c r="C165" s="2" t="s">
        <v>140</v>
      </c>
      <c r="D165" s="2" t="s">
        <v>141</v>
      </c>
      <c r="E165" s="2" t="s">
        <v>142</v>
      </c>
      <c r="F165" s="2" t="s">
        <v>143</v>
      </c>
      <c r="G165" s="41" t="s">
        <v>144</v>
      </c>
      <c r="H165" s="41" t="s">
        <v>145</v>
      </c>
      <c r="I165" s="12"/>
      <c r="J165" s="40" t="s">
        <v>83</v>
      </c>
      <c r="K165" s="41" t="s">
        <v>84</v>
      </c>
      <c r="L165" s="41" t="s">
        <v>85</v>
      </c>
      <c r="N165" s="59" t="s">
        <v>87</v>
      </c>
    </row>
    <row r="166" spans="1:16" ht="30" x14ac:dyDescent="0.25">
      <c r="A166" s="1" t="str">
        <f>+B164&amp;".1"</f>
        <v>11.1</v>
      </c>
      <c r="B166" s="118" t="s">
        <v>341</v>
      </c>
      <c r="C166" s="100" t="s">
        <v>433</v>
      </c>
      <c r="D166" s="20">
        <v>43983</v>
      </c>
      <c r="E166" s="20">
        <v>44104</v>
      </c>
      <c r="F166" s="119">
        <v>4</v>
      </c>
      <c r="G166" s="119">
        <v>300</v>
      </c>
      <c r="H166" s="119">
        <f>+G166*F166</f>
        <v>1200</v>
      </c>
      <c r="I166" s="120"/>
      <c r="J166" s="70">
        <f t="shared" ref="J166:J172" si="29">H166</f>
        <v>1200</v>
      </c>
      <c r="K166" s="65"/>
      <c r="L166" s="65"/>
      <c r="N166" s="58">
        <f t="shared" ref="N166:N175" si="30">+H167-J167-K166-L166</f>
        <v>0</v>
      </c>
    </row>
    <row r="167" spans="1:16" ht="30" x14ac:dyDescent="0.25">
      <c r="A167" s="1" t="str">
        <f>+B164&amp;".2"</f>
        <v>11.2</v>
      </c>
      <c r="B167" s="93" t="s">
        <v>354</v>
      </c>
      <c r="C167" s="91" t="s">
        <v>393</v>
      </c>
      <c r="D167" s="20">
        <v>43983</v>
      </c>
      <c r="E167" s="20">
        <v>44104</v>
      </c>
      <c r="F167" s="70">
        <v>2</v>
      </c>
      <c r="G167" s="70">
        <v>150</v>
      </c>
      <c r="H167" s="70">
        <f>+G167*F167</f>
        <v>300</v>
      </c>
      <c r="J167" s="70">
        <f t="shared" si="29"/>
        <v>300</v>
      </c>
      <c r="K167" s="65"/>
      <c r="L167" s="65"/>
      <c r="N167" s="58">
        <f t="shared" si="30"/>
        <v>0</v>
      </c>
      <c r="P167" s="125">
        <v>3</v>
      </c>
    </row>
    <row r="168" spans="1:16" ht="30" x14ac:dyDescent="0.25">
      <c r="A168" s="1" t="str">
        <f>+B164&amp;".3"</f>
        <v>11.3</v>
      </c>
      <c r="B168" s="118" t="s">
        <v>340</v>
      </c>
      <c r="C168" s="90" t="s">
        <v>392</v>
      </c>
      <c r="D168" s="20">
        <v>43983</v>
      </c>
      <c r="E168" s="20">
        <v>44104</v>
      </c>
      <c r="F168" s="65">
        <v>1</v>
      </c>
      <c r="G168" s="65">
        <v>210</v>
      </c>
      <c r="H168" s="65">
        <f>+G168*F168</f>
        <v>210</v>
      </c>
      <c r="J168" s="70">
        <f t="shared" si="29"/>
        <v>210</v>
      </c>
      <c r="K168" s="65"/>
      <c r="L168" s="65"/>
      <c r="N168" s="58">
        <f t="shared" si="30"/>
        <v>0</v>
      </c>
    </row>
    <row r="169" spans="1:16" ht="30" x14ac:dyDescent="0.25">
      <c r="A169" s="1" t="str">
        <f>+B164&amp;".4"</f>
        <v>11.4</v>
      </c>
      <c r="B169" s="93" t="s">
        <v>354</v>
      </c>
      <c r="C169" s="91" t="s">
        <v>394</v>
      </c>
      <c r="D169" s="20">
        <v>43983</v>
      </c>
      <c r="E169" s="20">
        <v>44104</v>
      </c>
      <c r="F169" s="70">
        <v>2</v>
      </c>
      <c r="G169" s="70">
        <v>100</v>
      </c>
      <c r="H169" s="70">
        <f t="shared" ref="H169:H172" si="31">+G169*F169</f>
        <v>200</v>
      </c>
      <c r="J169" s="70">
        <f t="shared" si="29"/>
        <v>200</v>
      </c>
      <c r="K169" s="65"/>
      <c r="L169" s="65"/>
      <c r="N169" s="58">
        <f>+H171-J171-K169-L169</f>
        <v>0</v>
      </c>
    </row>
    <row r="170" spans="1:16" ht="30" x14ac:dyDescent="0.25">
      <c r="A170" s="1" t="s">
        <v>416</v>
      </c>
      <c r="B170" s="118" t="s">
        <v>340</v>
      </c>
      <c r="C170" s="90" t="s">
        <v>414</v>
      </c>
      <c r="D170" s="94">
        <v>43983</v>
      </c>
      <c r="E170" s="94">
        <v>44104</v>
      </c>
      <c r="F170" s="65">
        <v>1</v>
      </c>
      <c r="G170" s="65">
        <v>70</v>
      </c>
      <c r="H170" s="65">
        <f t="shared" si="31"/>
        <v>70</v>
      </c>
      <c r="J170" s="70">
        <f t="shared" si="29"/>
        <v>70</v>
      </c>
      <c r="K170" s="65"/>
      <c r="L170" s="65"/>
      <c r="N170" s="58"/>
    </row>
    <row r="171" spans="1:16" x14ac:dyDescent="0.25">
      <c r="A171" s="1" t="s">
        <v>417</v>
      </c>
      <c r="B171" s="92" t="s">
        <v>339</v>
      </c>
      <c r="C171" s="91" t="s">
        <v>154</v>
      </c>
      <c r="D171" s="20">
        <v>43983</v>
      </c>
      <c r="E171" s="20">
        <v>44104</v>
      </c>
      <c r="F171" s="70">
        <v>1</v>
      </c>
      <c r="G171" s="70">
        <v>500</v>
      </c>
      <c r="H171" s="70">
        <f t="shared" si="31"/>
        <v>500</v>
      </c>
      <c r="J171" s="70">
        <f t="shared" si="29"/>
        <v>500</v>
      </c>
      <c r="K171" s="65"/>
      <c r="L171" s="65"/>
      <c r="N171" s="58">
        <f t="shared" si="30"/>
        <v>0</v>
      </c>
    </row>
    <row r="172" spans="1:16" x14ac:dyDescent="0.25">
      <c r="A172" s="1" t="s">
        <v>418</v>
      </c>
      <c r="B172" s="92" t="s">
        <v>339</v>
      </c>
      <c r="C172" s="91" t="s">
        <v>155</v>
      </c>
      <c r="D172" s="20">
        <v>43983</v>
      </c>
      <c r="E172" s="20">
        <v>44104</v>
      </c>
      <c r="F172" s="70">
        <v>1</v>
      </c>
      <c r="G172" s="70">
        <v>1500</v>
      </c>
      <c r="H172" s="70">
        <f t="shared" si="31"/>
        <v>1500</v>
      </c>
      <c r="J172" s="70">
        <f t="shared" si="29"/>
        <v>1500</v>
      </c>
      <c r="K172" s="65"/>
      <c r="L172" s="65"/>
      <c r="N172" s="58">
        <f t="shared" si="30"/>
        <v>0</v>
      </c>
    </row>
    <row r="173" spans="1:16" hidden="1" x14ac:dyDescent="0.25">
      <c r="A173" s="1" t="s">
        <v>419</v>
      </c>
      <c r="B173" s="1"/>
      <c r="C173" s="1"/>
      <c r="D173" s="1"/>
      <c r="E173" s="1"/>
      <c r="F173" s="65"/>
      <c r="G173" s="65"/>
      <c r="H173" s="65">
        <f t="shared" ref="H173:H175" si="32">+G173*F173</f>
        <v>0</v>
      </c>
      <c r="J173" s="65"/>
      <c r="K173" s="65"/>
      <c r="L173" s="65"/>
      <c r="N173" s="58">
        <f t="shared" si="30"/>
        <v>0</v>
      </c>
    </row>
    <row r="174" spans="1:16" hidden="1" x14ac:dyDescent="0.25">
      <c r="A174" s="1" t="s">
        <v>420</v>
      </c>
      <c r="B174" s="1"/>
      <c r="C174" s="1"/>
      <c r="D174" s="1"/>
      <c r="E174" s="1"/>
      <c r="F174" s="65"/>
      <c r="G174" s="65"/>
      <c r="H174" s="65">
        <f t="shared" si="32"/>
        <v>0</v>
      </c>
      <c r="J174" s="65"/>
      <c r="K174" s="65"/>
      <c r="L174" s="65"/>
      <c r="N174" s="58">
        <f t="shared" si="30"/>
        <v>0</v>
      </c>
    </row>
    <row r="175" spans="1:16" hidden="1" x14ac:dyDescent="0.25">
      <c r="A175" s="1"/>
      <c r="B175" s="1"/>
      <c r="C175" s="1"/>
      <c r="D175" s="1"/>
      <c r="E175" s="1"/>
      <c r="F175" s="65"/>
      <c r="G175" s="65"/>
      <c r="H175" s="65">
        <f t="shared" si="32"/>
        <v>0</v>
      </c>
      <c r="J175" s="65"/>
      <c r="K175" s="3">
        <f>SUM(K166:K174)</f>
        <v>0</v>
      </c>
      <c r="L175" s="3">
        <f>SUM(L166:L174)</f>
        <v>0</v>
      </c>
      <c r="N175" s="58">
        <f t="shared" si="30"/>
        <v>0</v>
      </c>
    </row>
    <row r="176" spans="1:16" x14ac:dyDescent="0.25">
      <c r="H176" s="3">
        <f>SUM(H166:H175)</f>
        <v>3980</v>
      </c>
      <c r="J176" s="3">
        <f>SUM(J166:J175)</f>
        <v>3980</v>
      </c>
      <c r="K176" s="35">
        <f>+K175/H176</f>
        <v>0</v>
      </c>
      <c r="L176" s="35">
        <f>+L175/H176</f>
        <v>0</v>
      </c>
    </row>
    <row r="177" spans="1:14" x14ac:dyDescent="0.25">
      <c r="H177" s="35">
        <f>J177+K176+L176</f>
        <v>1</v>
      </c>
      <c r="I177" s="36"/>
      <c r="J177" s="35">
        <f>+J176/H176</f>
        <v>1</v>
      </c>
    </row>
    <row r="179" spans="1:14" ht="30.75" customHeight="1" x14ac:dyDescent="0.25">
      <c r="A179" t="s">
        <v>137</v>
      </c>
      <c r="B179" s="92">
        <v>12</v>
      </c>
      <c r="C179" s="333" t="str">
        <f>+'1. Técnico B'!B20</f>
        <v>Adaptación de conexión eléctrica (Aumento de potencia, adaptación electrica usuario, cables de alta tensión)</v>
      </c>
      <c r="D179" s="334"/>
      <c r="E179" s="334"/>
      <c r="F179" s="334"/>
      <c r="G179" s="334"/>
      <c r="H179" s="335"/>
    </row>
    <row r="180" spans="1:14" ht="30" x14ac:dyDescent="0.25">
      <c r="A180" s="2" t="s">
        <v>138</v>
      </c>
      <c r="B180" s="2" t="s">
        <v>139</v>
      </c>
      <c r="C180" s="2" t="s">
        <v>140</v>
      </c>
      <c r="D180" s="2" t="s">
        <v>141</v>
      </c>
      <c r="E180" s="2" t="s">
        <v>142</v>
      </c>
      <c r="F180" s="41" t="s">
        <v>143</v>
      </c>
      <c r="G180" s="41" t="s">
        <v>144</v>
      </c>
      <c r="H180" s="41" t="s">
        <v>145</v>
      </c>
      <c r="I180" s="12"/>
      <c r="J180" s="40" t="s">
        <v>83</v>
      </c>
      <c r="K180" s="41" t="s">
        <v>84</v>
      </c>
      <c r="L180" s="41" t="s">
        <v>85</v>
      </c>
      <c r="N180" s="59" t="s">
        <v>87</v>
      </c>
    </row>
    <row r="181" spans="1:14" ht="30" x14ac:dyDescent="0.25">
      <c r="A181" s="1" t="str">
        <f>+B179&amp;".1"</f>
        <v>12.1</v>
      </c>
      <c r="B181" s="92" t="s">
        <v>341</v>
      </c>
      <c r="C181" s="90" t="s">
        <v>346</v>
      </c>
      <c r="D181" s="94">
        <v>44105</v>
      </c>
      <c r="E181" s="94">
        <v>44227</v>
      </c>
      <c r="F181" s="70">
        <v>1</v>
      </c>
      <c r="G181" s="70">
        <v>1000</v>
      </c>
      <c r="H181" s="70">
        <f>+G181*F181</f>
        <v>1000</v>
      </c>
      <c r="J181" s="65">
        <v>1000</v>
      </c>
      <c r="K181" s="65"/>
      <c r="L181" s="65"/>
      <c r="N181" s="58">
        <f t="shared" ref="N181:N196" si="33">+H181-J181-K181-L181</f>
        <v>0</v>
      </c>
    </row>
    <row r="182" spans="1:14" ht="45" x14ac:dyDescent="0.25">
      <c r="A182" s="1" t="str">
        <f>+B179&amp;".2"</f>
        <v>12.2</v>
      </c>
      <c r="B182" s="92" t="s">
        <v>339</v>
      </c>
      <c r="C182" s="90" t="s">
        <v>347</v>
      </c>
      <c r="D182" s="94">
        <v>44105</v>
      </c>
      <c r="E182" s="94">
        <v>44227</v>
      </c>
      <c r="F182" s="70">
        <v>1</v>
      </c>
      <c r="G182" s="70">
        <v>3500</v>
      </c>
      <c r="H182" s="70">
        <f t="shared" ref="H182:H195" si="34">+G182*F182</f>
        <v>3500</v>
      </c>
      <c r="J182" s="65">
        <v>3500</v>
      </c>
      <c r="K182" s="65"/>
      <c r="L182" s="65"/>
      <c r="N182" s="58">
        <f t="shared" si="33"/>
        <v>0</v>
      </c>
    </row>
    <row r="183" spans="1:14" x14ac:dyDescent="0.25">
      <c r="A183" s="1" t="str">
        <f>+B179&amp;".3"</f>
        <v>12.3</v>
      </c>
      <c r="B183" s="92" t="s">
        <v>339</v>
      </c>
      <c r="C183" s="91" t="s">
        <v>348</v>
      </c>
      <c r="D183" s="94">
        <v>44105</v>
      </c>
      <c r="E183" s="94">
        <v>44227</v>
      </c>
      <c r="F183" s="70">
        <v>1</v>
      </c>
      <c r="G183" s="70">
        <v>500</v>
      </c>
      <c r="H183" s="70">
        <f t="shared" si="34"/>
        <v>500</v>
      </c>
      <c r="J183" s="65">
        <v>500</v>
      </c>
      <c r="K183" s="65"/>
      <c r="L183" s="65"/>
      <c r="N183" s="58">
        <f t="shared" si="33"/>
        <v>0</v>
      </c>
    </row>
    <row r="184" spans="1:14" hidden="1" x14ac:dyDescent="0.25">
      <c r="A184" s="1" t="str">
        <f>+B179&amp;".4"</f>
        <v>12.4</v>
      </c>
      <c r="B184" s="91"/>
      <c r="C184" s="91"/>
      <c r="D184" s="91"/>
      <c r="E184" s="91"/>
      <c r="F184" s="70"/>
      <c r="G184" s="70"/>
      <c r="H184" s="70">
        <f t="shared" si="34"/>
        <v>0</v>
      </c>
      <c r="J184" s="65"/>
      <c r="K184" s="65"/>
      <c r="L184" s="65"/>
      <c r="N184" s="58">
        <f t="shared" si="33"/>
        <v>0</v>
      </c>
    </row>
    <row r="185" spans="1:14" hidden="1" x14ac:dyDescent="0.25">
      <c r="A185" s="1" t="str">
        <f>+B179&amp;".5"</f>
        <v>12.5</v>
      </c>
      <c r="B185" s="91"/>
      <c r="C185" s="91"/>
      <c r="D185" s="91"/>
      <c r="E185" s="91"/>
      <c r="F185" s="70"/>
      <c r="G185" s="70"/>
      <c r="H185" s="70">
        <f t="shared" si="34"/>
        <v>0</v>
      </c>
      <c r="J185" s="65"/>
      <c r="K185" s="65"/>
      <c r="L185" s="65"/>
      <c r="N185" s="58">
        <f t="shared" si="33"/>
        <v>0</v>
      </c>
    </row>
    <row r="186" spans="1:14" hidden="1" x14ac:dyDescent="0.25">
      <c r="A186" s="1" t="str">
        <f>+B179&amp;".6"</f>
        <v>12.6</v>
      </c>
      <c r="B186" s="1"/>
      <c r="C186" s="1"/>
      <c r="D186" s="1"/>
      <c r="E186" s="1"/>
      <c r="F186" s="65"/>
      <c r="G186" s="65"/>
      <c r="H186" s="65">
        <f t="shared" si="34"/>
        <v>0</v>
      </c>
      <c r="J186" s="65"/>
      <c r="K186" s="65"/>
      <c r="L186" s="65"/>
      <c r="N186" s="58">
        <f t="shared" si="33"/>
        <v>0</v>
      </c>
    </row>
    <row r="187" spans="1:14" hidden="1" x14ac:dyDescent="0.25">
      <c r="A187" s="1" t="str">
        <f>+B179&amp;".7"</f>
        <v>12.7</v>
      </c>
      <c r="B187" s="1"/>
      <c r="C187" s="1"/>
      <c r="D187" s="1"/>
      <c r="E187" s="1"/>
      <c r="F187" s="65"/>
      <c r="G187" s="65"/>
      <c r="H187" s="65">
        <f t="shared" si="34"/>
        <v>0</v>
      </c>
      <c r="J187" s="65"/>
      <c r="K187" s="65"/>
      <c r="L187" s="65"/>
      <c r="N187" s="58">
        <f t="shared" si="33"/>
        <v>0</v>
      </c>
    </row>
    <row r="188" spans="1:14" hidden="1" x14ac:dyDescent="0.25">
      <c r="A188" s="1"/>
      <c r="B188" s="1"/>
      <c r="C188" s="1"/>
      <c r="D188" s="1"/>
      <c r="E188" s="1"/>
      <c r="F188" s="65"/>
      <c r="G188" s="65"/>
      <c r="H188" s="65"/>
      <c r="J188" s="65"/>
      <c r="K188" s="65"/>
      <c r="L188" s="65"/>
      <c r="N188" s="58"/>
    </row>
    <row r="189" spans="1:14" hidden="1" x14ac:dyDescent="0.25">
      <c r="A189" s="1"/>
      <c r="B189" s="1"/>
      <c r="C189" s="1"/>
      <c r="D189" s="1"/>
      <c r="E189" s="1"/>
      <c r="F189" s="65"/>
      <c r="G189" s="65"/>
      <c r="H189" s="65"/>
      <c r="J189" s="65"/>
      <c r="K189" s="65"/>
      <c r="L189" s="65"/>
      <c r="N189" s="58"/>
    </row>
    <row r="190" spans="1:14" hidden="1" x14ac:dyDescent="0.25">
      <c r="A190" s="1"/>
      <c r="B190" s="1"/>
      <c r="C190" s="1"/>
      <c r="D190" s="1"/>
      <c r="E190" s="1"/>
      <c r="F190" s="65"/>
      <c r="G190" s="65"/>
      <c r="H190" s="65"/>
      <c r="J190" s="65"/>
      <c r="K190" s="65"/>
      <c r="L190" s="65"/>
      <c r="N190" s="58"/>
    </row>
    <row r="191" spans="1:14" hidden="1" x14ac:dyDescent="0.25">
      <c r="A191" s="1"/>
      <c r="B191" s="1"/>
      <c r="C191" s="1"/>
      <c r="D191" s="1"/>
      <c r="E191" s="1"/>
      <c r="F191" s="65"/>
      <c r="G191" s="65"/>
      <c r="H191" s="65"/>
      <c r="J191" s="65"/>
      <c r="K191" s="65"/>
      <c r="L191" s="65"/>
      <c r="N191" s="58"/>
    </row>
    <row r="192" spans="1:14" hidden="1" x14ac:dyDescent="0.25">
      <c r="A192" s="1"/>
      <c r="B192" s="1"/>
      <c r="C192" s="1"/>
      <c r="D192" s="1"/>
      <c r="E192" s="1"/>
      <c r="F192" s="65"/>
      <c r="G192" s="65"/>
      <c r="H192" s="65"/>
      <c r="J192" s="65"/>
      <c r="K192" s="65"/>
      <c r="L192" s="65"/>
      <c r="N192" s="58"/>
    </row>
    <row r="193" spans="1:16" hidden="1" x14ac:dyDescent="0.25">
      <c r="A193" s="1"/>
      <c r="B193" s="1"/>
      <c r="C193" s="1"/>
      <c r="D193" s="1"/>
      <c r="E193" s="1"/>
      <c r="F193" s="65"/>
      <c r="G193" s="65"/>
      <c r="H193" s="65"/>
      <c r="J193" s="65"/>
      <c r="K193" s="65"/>
      <c r="L193" s="65"/>
      <c r="N193" s="58"/>
    </row>
    <row r="194" spans="1:16" hidden="1" x14ac:dyDescent="0.25">
      <c r="A194" s="1"/>
      <c r="B194" s="1"/>
      <c r="C194" s="1"/>
      <c r="D194" s="1"/>
      <c r="E194" s="1"/>
      <c r="F194" s="65"/>
      <c r="G194" s="65"/>
      <c r="H194" s="65"/>
      <c r="J194" s="65"/>
      <c r="K194" s="65"/>
      <c r="L194" s="65"/>
      <c r="N194" s="58"/>
    </row>
    <row r="195" spans="1:16" ht="21" hidden="1" x14ac:dyDescent="0.25">
      <c r="A195" s="1" t="str">
        <f>+B179&amp;".8"</f>
        <v>12.8</v>
      </c>
      <c r="B195" s="1"/>
      <c r="C195" s="124"/>
      <c r="D195" s="1"/>
      <c r="E195" s="1"/>
      <c r="F195" s="65"/>
      <c r="G195" s="65"/>
      <c r="H195" s="65">
        <f t="shared" si="34"/>
        <v>0</v>
      </c>
      <c r="J195" s="65"/>
      <c r="K195" s="65"/>
      <c r="L195" s="65"/>
      <c r="N195" s="58">
        <f t="shared" si="33"/>
        <v>0</v>
      </c>
    </row>
    <row r="196" spans="1:16" x14ac:dyDescent="0.25">
      <c r="H196" s="3">
        <f>SUM(H181:H195)</f>
        <v>5000</v>
      </c>
      <c r="J196" s="3">
        <f>SUM(J181:J195)</f>
        <v>5000</v>
      </c>
      <c r="K196" s="3">
        <f>SUM(K181:K195)</f>
        <v>0</v>
      </c>
      <c r="L196" s="3">
        <f>SUM(L181:L195)</f>
        <v>0</v>
      </c>
      <c r="N196" s="58">
        <f t="shared" si="33"/>
        <v>0</v>
      </c>
    </row>
    <row r="197" spans="1:16" x14ac:dyDescent="0.25">
      <c r="H197" s="35">
        <f>J197+K197+L197</f>
        <v>1</v>
      </c>
      <c r="I197" s="36"/>
      <c r="J197" s="35">
        <f>+J196/H196</f>
        <v>1</v>
      </c>
      <c r="K197" s="35">
        <f>+K196/H196</f>
        <v>0</v>
      </c>
      <c r="L197" s="35">
        <f>+L196/H196</f>
        <v>0</v>
      </c>
    </row>
    <row r="199" spans="1:16" x14ac:dyDescent="0.25">
      <c r="A199" t="s">
        <v>137</v>
      </c>
      <c r="B199" s="34">
        <v>13</v>
      </c>
      <c r="C199" s="336" t="str">
        <f>+'1. Técnico B'!B21</f>
        <v>Conexión de todas las partes del sistema geotérmico</v>
      </c>
      <c r="D199" s="337"/>
      <c r="E199" s="337"/>
      <c r="F199" s="337"/>
      <c r="G199" s="337"/>
      <c r="H199" s="338"/>
    </row>
    <row r="200" spans="1:16" ht="30" x14ac:dyDescent="0.25">
      <c r="A200" s="2" t="s">
        <v>138</v>
      </c>
      <c r="B200" s="2" t="s">
        <v>139</v>
      </c>
      <c r="C200" s="2" t="s">
        <v>140</v>
      </c>
      <c r="D200" s="2" t="s">
        <v>141</v>
      </c>
      <c r="E200" s="2" t="s">
        <v>142</v>
      </c>
      <c r="F200" s="41" t="s">
        <v>143</v>
      </c>
      <c r="G200" s="41" t="s">
        <v>144</v>
      </c>
      <c r="H200" s="41" t="s">
        <v>145</v>
      </c>
      <c r="I200" s="12"/>
      <c r="J200" s="40" t="s">
        <v>83</v>
      </c>
      <c r="K200" s="41" t="s">
        <v>84</v>
      </c>
      <c r="L200" s="41" t="s">
        <v>85</v>
      </c>
      <c r="N200" s="59" t="s">
        <v>87</v>
      </c>
    </row>
    <row r="201" spans="1:16" ht="30" x14ac:dyDescent="0.25">
      <c r="A201" s="1" t="str">
        <f>+B199&amp;".1"</f>
        <v>13.1</v>
      </c>
      <c r="B201" s="93" t="s">
        <v>342</v>
      </c>
      <c r="C201" s="90" t="s">
        <v>397</v>
      </c>
      <c r="D201" s="20">
        <v>44228</v>
      </c>
      <c r="E201" s="20">
        <v>44316</v>
      </c>
      <c r="F201" s="65">
        <v>1</v>
      </c>
      <c r="G201" s="65">
        <v>150</v>
      </c>
      <c r="H201" s="65">
        <f t="shared" ref="H201:H202" si="35">+G201*F201</f>
        <v>150</v>
      </c>
      <c r="J201" s="65">
        <f>H201</f>
        <v>150</v>
      </c>
      <c r="K201" s="65"/>
      <c r="L201" s="65"/>
      <c r="N201" s="58">
        <f t="shared" ref="N201:N209" si="36">+H201-J201-K201-L201</f>
        <v>0</v>
      </c>
      <c r="P201" s="125">
        <v>3</v>
      </c>
    </row>
    <row r="202" spans="1:16" ht="30" x14ac:dyDescent="0.25">
      <c r="A202" s="1" t="str">
        <f>+B199&amp;".2"</f>
        <v>13.2</v>
      </c>
      <c r="B202" s="93" t="s">
        <v>342</v>
      </c>
      <c r="C202" s="116" t="s">
        <v>398</v>
      </c>
      <c r="D202" s="20">
        <v>44228</v>
      </c>
      <c r="E202" s="20">
        <v>44316</v>
      </c>
      <c r="F202" s="65">
        <v>1</v>
      </c>
      <c r="G202" s="65">
        <v>100</v>
      </c>
      <c r="H202" s="65">
        <f t="shared" si="35"/>
        <v>100</v>
      </c>
      <c r="J202" s="65">
        <f>H202</f>
        <v>100</v>
      </c>
      <c r="K202" s="65"/>
      <c r="L202" s="65"/>
      <c r="N202" s="58">
        <f t="shared" si="36"/>
        <v>0</v>
      </c>
    </row>
    <row r="203" spans="1:16" ht="30" x14ac:dyDescent="0.25">
      <c r="A203" s="1" t="str">
        <f>+B199&amp;".3"</f>
        <v>13.3</v>
      </c>
      <c r="B203" s="118" t="s">
        <v>340</v>
      </c>
      <c r="C203" s="90" t="s">
        <v>392</v>
      </c>
      <c r="D203" s="20">
        <v>44228</v>
      </c>
      <c r="E203" s="20">
        <v>44316</v>
      </c>
      <c r="F203" s="65">
        <v>1</v>
      </c>
      <c r="G203" s="65">
        <v>210</v>
      </c>
      <c r="H203" s="65">
        <f>+G203*F203</f>
        <v>210</v>
      </c>
      <c r="J203" s="70">
        <f t="shared" ref="J203:J204" si="37">H203</f>
        <v>210</v>
      </c>
      <c r="K203" s="65"/>
      <c r="L203" s="65"/>
      <c r="N203" s="58">
        <f t="shared" si="36"/>
        <v>0</v>
      </c>
    </row>
    <row r="204" spans="1:16" ht="30" x14ac:dyDescent="0.25">
      <c r="A204" s="1" t="str">
        <f>+B199&amp;".4"</f>
        <v>13.4</v>
      </c>
      <c r="B204" s="118" t="s">
        <v>340</v>
      </c>
      <c r="C204" s="90" t="s">
        <v>414</v>
      </c>
      <c r="D204" s="94">
        <v>44228</v>
      </c>
      <c r="E204" s="94">
        <v>44316</v>
      </c>
      <c r="F204" s="65">
        <v>1</v>
      </c>
      <c r="G204" s="65">
        <v>70</v>
      </c>
      <c r="H204" s="65">
        <f t="shared" ref="H204" si="38">+G204*F204</f>
        <v>70</v>
      </c>
      <c r="J204" s="70">
        <f t="shared" si="37"/>
        <v>70</v>
      </c>
      <c r="K204" s="65"/>
      <c r="L204" s="65"/>
      <c r="N204" s="58">
        <f t="shared" si="36"/>
        <v>0</v>
      </c>
    </row>
    <row r="205" spans="1:16" hidden="1" x14ac:dyDescent="0.25">
      <c r="A205" s="1" t="str">
        <f>+B199&amp;".5"</f>
        <v>13.5</v>
      </c>
      <c r="B205" s="1"/>
      <c r="C205" s="1"/>
      <c r="D205" s="1"/>
      <c r="E205" s="1"/>
      <c r="F205" s="65"/>
      <c r="G205" s="65"/>
      <c r="H205" s="65">
        <f t="shared" ref="H205:H208" si="39">+G205*F205</f>
        <v>0</v>
      </c>
      <c r="J205" s="65"/>
      <c r="K205" s="65"/>
      <c r="L205" s="65"/>
      <c r="N205" s="58">
        <f t="shared" si="36"/>
        <v>0</v>
      </c>
    </row>
    <row r="206" spans="1:16" hidden="1" x14ac:dyDescent="0.25">
      <c r="A206" s="1" t="str">
        <f>+B199&amp;".6"</f>
        <v>13.6</v>
      </c>
      <c r="B206" s="1"/>
      <c r="C206" s="1"/>
      <c r="D206" s="1"/>
      <c r="E206" s="1"/>
      <c r="F206" s="65"/>
      <c r="G206" s="65"/>
      <c r="H206" s="65">
        <f t="shared" si="39"/>
        <v>0</v>
      </c>
      <c r="J206" s="65"/>
      <c r="K206" s="65"/>
      <c r="L206" s="65"/>
      <c r="N206" s="58">
        <f t="shared" si="36"/>
        <v>0</v>
      </c>
    </row>
    <row r="207" spans="1:16" hidden="1" x14ac:dyDescent="0.25">
      <c r="A207" s="1" t="str">
        <f>+B199&amp;".7"</f>
        <v>13.7</v>
      </c>
      <c r="B207" s="1"/>
      <c r="C207" s="1"/>
      <c r="D207" s="1"/>
      <c r="E207" s="1"/>
      <c r="F207" s="65"/>
      <c r="G207" s="65"/>
      <c r="H207" s="65">
        <f t="shared" si="39"/>
        <v>0</v>
      </c>
      <c r="J207" s="65"/>
      <c r="K207" s="65"/>
      <c r="L207" s="65"/>
      <c r="N207" s="58">
        <f t="shared" si="36"/>
        <v>0</v>
      </c>
    </row>
    <row r="208" spans="1:16" hidden="1" x14ac:dyDescent="0.25">
      <c r="A208" s="1" t="str">
        <f>+B199&amp;".8"</f>
        <v>13.8</v>
      </c>
      <c r="B208" s="1"/>
      <c r="C208" s="1"/>
      <c r="D208" s="1"/>
      <c r="E208" s="1"/>
      <c r="F208" s="65"/>
      <c r="G208" s="65"/>
      <c r="H208" s="65">
        <f t="shared" si="39"/>
        <v>0</v>
      </c>
      <c r="J208" s="65"/>
      <c r="K208" s="65"/>
      <c r="L208" s="65"/>
      <c r="N208" s="58">
        <f t="shared" si="36"/>
        <v>0</v>
      </c>
    </row>
    <row r="209" spans="1:16" x14ac:dyDescent="0.25">
      <c r="H209" s="3">
        <f>SUM(H201:H208)</f>
        <v>530</v>
      </c>
      <c r="J209" s="3">
        <f>SUM(J201:J208)</f>
        <v>530</v>
      </c>
      <c r="K209" s="3">
        <f>SUM(K201:K208)</f>
        <v>0</v>
      </c>
      <c r="L209" s="3">
        <f>SUM(L201:L208)</f>
        <v>0</v>
      </c>
      <c r="N209" s="58">
        <f t="shared" si="36"/>
        <v>0</v>
      </c>
    </row>
    <row r="210" spans="1:16" x14ac:dyDescent="0.25">
      <c r="H210" s="35">
        <f>J210+K210+L210</f>
        <v>1</v>
      </c>
      <c r="I210" s="36"/>
      <c r="J210" s="35">
        <f>+J209/H209</f>
        <v>1</v>
      </c>
      <c r="K210" s="35">
        <f>+K209/H209</f>
        <v>0</v>
      </c>
      <c r="L210" s="35">
        <f>+L209/H209</f>
        <v>0</v>
      </c>
    </row>
    <row r="212" spans="1:16" x14ac:dyDescent="0.25">
      <c r="A212" t="s">
        <v>137</v>
      </c>
      <c r="B212" s="34">
        <v>14</v>
      </c>
      <c r="C212" s="336" t="str">
        <f>+'1. Técnico B'!B22</f>
        <v>Marcha blanca del sistema</v>
      </c>
      <c r="D212" s="337"/>
      <c r="E212" s="337"/>
      <c r="F212" s="337"/>
      <c r="G212" s="337"/>
      <c r="H212" s="338"/>
    </row>
    <row r="213" spans="1:16" ht="30" x14ac:dyDescent="0.25">
      <c r="A213" s="2" t="s">
        <v>138</v>
      </c>
      <c r="B213" s="2" t="s">
        <v>139</v>
      </c>
      <c r="C213" s="2" t="s">
        <v>140</v>
      </c>
      <c r="D213" s="2" t="s">
        <v>141</v>
      </c>
      <c r="E213" s="2" t="s">
        <v>142</v>
      </c>
      <c r="F213" s="41" t="s">
        <v>143</v>
      </c>
      <c r="G213" s="41" t="s">
        <v>144</v>
      </c>
      <c r="H213" s="41" t="s">
        <v>145</v>
      </c>
      <c r="I213" s="12"/>
      <c r="J213" s="40" t="s">
        <v>83</v>
      </c>
      <c r="K213" s="41" t="s">
        <v>84</v>
      </c>
      <c r="L213" s="41" t="s">
        <v>85</v>
      </c>
      <c r="N213" s="59" t="s">
        <v>87</v>
      </c>
    </row>
    <row r="214" spans="1:16" ht="30" x14ac:dyDescent="0.25">
      <c r="A214" s="1" t="str">
        <f>+B212&amp;".1"</f>
        <v>14.1</v>
      </c>
      <c r="B214" s="93" t="s">
        <v>342</v>
      </c>
      <c r="C214" s="91" t="s">
        <v>400</v>
      </c>
      <c r="D214" s="94">
        <v>44287</v>
      </c>
      <c r="E214" s="94">
        <v>44439</v>
      </c>
      <c r="F214" s="70">
        <v>2</v>
      </c>
      <c r="G214" s="70">
        <v>250</v>
      </c>
      <c r="H214" s="70">
        <f>+G214*F214</f>
        <v>500</v>
      </c>
      <c r="J214" s="122">
        <f t="shared" ref="J214:J216" si="40">H214</f>
        <v>500</v>
      </c>
      <c r="K214" s="65"/>
      <c r="L214" s="65"/>
      <c r="N214" s="58">
        <f t="shared" ref="N214:N226" si="41">+H214-J214-K214-L214</f>
        <v>0</v>
      </c>
      <c r="P214" s="125">
        <v>5</v>
      </c>
    </row>
    <row r="215" spans="1:16" ht="30" x14ac:dyDescent="0.25">
      <c r="A215" s="1" t="str">
        <f>+B212&amp;".2"</f>
        <v>14.2</v>
      </c>
      <c r="B215" s="93" t="s">
        <v>342</v>
      </c>
      <c r="C215" s="91" t="s">
        <v>399</v>
      </c>
      <c r="D215" s="94">
        <v>44287</v>
      </c>
      <c r="E215" s="94">
        <v>44439</v>
      </c>
      <c r="F215" s="70">
        <v>2</v>
      </c>
      <c r="G215" s="70">
        <v>100</v>
      </c>
      <c r="H215" s="70">
        <f t="shared" ref="H215:H222" si="42">+G215*F215</f>
        <v>200</v>
      </c>
      <c r="J215" s="122">
        <f t="shared" si="40"/>
        <v>200</v>
      </c>
      <c r="K215" s="65"/>
      <c r="L215" s="65"/>
      <c r="N215" s="58">
        <f t="shared" si="41"/>
        <v>0</v>
      </c>
    </row>
    <row r="216" spans="1:16" ht="30" x14ac:dyDescent="0.25">
      <c r="A216" s="115" t="str">
        <f>+B212&amp;".3"</f>
        <v>14.3</v>
      </c>
      <c r="B216" s="118" t="s">
        <v>340</v>
      </c>
      <c r="C216" s="90" t="s">
        <v>389</v>
      </c>
      <c r="D216" s="94">
        <v>44287</v>
      </c>
      <c r="E216" s="94">
        <v>44439</v>
      </c>
      <c r="F216" s="65">
        <v>1</v>
      </c>
      <c r="G216" s="65">
        <v>350</v>
      </c>
      <c r="H216" s="65">
        <f>+G216*F216</f>
        <v>350</v>
      </c>
      <c r="J216" s="122">
        <f t="shared" si="40"/>
        <v>350</v>
      </c>
      <c r="K216" s="65"/>
      <c r="L216" s="65"/>
      <c r="N216" s="58">
        <f t="shared" si="41"/>
        <v>0</v>
      </c>
    </row>
    <row r="217" spans="1:16" ht="30" x14ac:dyDescent="0.25">
      <c r="A217" s="121" t="s">
        <v>381</v>
      </c>
      <c r="B217" s="118" t="s">
        <v>340</v>
      </c>
      <c r="C217" s="90" t="s">
        <v>414</v>
      </c>
      <c r="D217" s="94">
        <v>44287</v>
      </c>
      <c r="E217" s="94">
        <v>44439</v>
      </c>
      <c r="F217" s="65">
        <v>1</v>
      </c>
      <c r="G217" s="65">
        <v>70</v>
      </c>
      <c r="H217" s="65">
        <f t="shared" ref="H217" si="43">+G217*F217</f>
        <v>70</v>
      </c>
      <c r="I217" s="120"/>
      <c r="J217" s="122">
        <f>H217</f>
        <v>70</v>
      </c>
      <c r="K217" s="123"/>
      <c r="L217" s="123"/>
      <c r="N217" s="58">
        <f t="shared" si="41"/>
        <v>0</v>
      </c>
    </row>
    <row r="218" spans="1:16" ht="30" x14ac:dyDescent="0.25">
      <c r="A218" s="121" t="s">
        <v>382</v>
      </c>
      <c r="B218" s="118" t="s">
        <v>341</v>
      </c>
      <c r="C218" s="100" t="s">
        <v>426</v>
      </c>
      <c r="D218" s="94">
        <v>44287</v>
      </c>
      <c r="E218" s="94">
        <v>44408</v>
      </c>
      <c r="F218" s="119">
        <v>4</v>
      </c>
      <c r="G218" s="119">
        <v>300</v>
      </c>
      <c r="H218" s="119">
        <f>+G218*F218</f>
        <v>1200</v>
      </c>
      <c r="I218" s="120"/>
      <c r="J218" s="122">
        <f t="shared" ref="J218:J220" si="44">H218</f>
        <v>1200</v>
      </c>
      <c r="K218" s="123"/>
      <c r="L218" s="123"/>
      <c r="N218" s="58">
        <f t="shared" si="41"/>
        <v>0</v>
      </c>
    </row>
    <row r="219" spans="1:16" ht="30" x14ac:dyDescent="0.25">
      <c r="A219" s="121" t="s">
        <v>383</v>
      </c>
      <c r="B219" s="118" t="s">
        <v>341</v>
      </c>
      <c r="C219" s="100" t="s">
        <v>431</v>
      </c>
      <c r="D219" s="94">
        <v>44287</v>
      </c>
      <c r="E219" s="94">
        <v>44408</v>
      </c>
      <c r="F219" s="119">
        <v>4</v>
      </c>
      <c r="G219" s="119">
        <v>300</v>
      </c>
      <c r="H219" s="119">
        <f>+G219*F219</f>
        <v>1200</v>
      </c>
      <c r="I219" s="120"/>
      <c r="J219" s="122">
        <f t="shared" si="44"/>
        <v>1200</v>
      </c>
      <c r="K219" s="123"/>
      <c r="L219" s="123"/>
      <c r="N219" s="58">
        <f t="shared" si="41"/>
        <v>0</v>
      </c>
    </row>
    <row r="220" spans="1:16" ht="30" x14ac:dyDescent="0.25">
      <c r="A220" s="1" t="str">
        <f>+B212&amp;".7"</f>
        <v>14.7</v>
      </c>
      <c r="B220" s="118" t="s">
        <v>341</v>
      </c>
      <c r="C220" s="100" t="s">
        <v>433</v>
      </c>
      <c r="D220" s="94">
        <v>44287</v>
      </c>
      <c r="E220" s="94">
        <v>44439</v>
      </c>
      <c r="F220" s="119">
        <v>5</v>
      </c>
      <c r="G220" s="119">
        <v>300</v>
      </c>
      <c r="H220" s="119">
        <f>+G220*F220</f>
        <v>1500</v>
      </c>
      <c r="J220" s="122">
        <f t="shared" si="44"/>
        <v>1500</v>
      </c>
      <c r="K220" s="65"/>
      <c r="L220" s="65"/>
      <c r="N220" s="58">
        <f t="shared" si="41"/>
        <v>0</v>
      </c>
    </row>
    <row r="221" spans="1:16" hidden="1" x14ac:dyDescent="0.25">
      <c r="A221" s="1"/>
      <c r="B221" s="118"/>
      <c r="C221" s="100"/>
      <c r="D221" s="94"/>
      <c r="E221" s="94"/>
      <c r="F221" s="119"/>
      <c r="G221" s="119"/>
      <c r="H221" s="119"/>
      <c r="J221" s="122"/>
      <c r="K221" s="65"/>
      <c r="L221" s="65"/>
      <c r="N221" s="58"/>
    </row>
    <row r="222" spans="1:16" hidden="1" x14ac:dyDescent="0.25">
      <c r="A222" s="1" t="str">
        <f>+B212&amp;".8"</f>
        <v>14.8</v>
      </c>
      <c r="B222" s="1"/>
      <c r="C222" s="1"/>
      <c r="D222" s="1"/>
      <c r="E222" s="1"/>
      <c r="F222" s="65"/>
      <c r="G222" s="65"/>
      <c r="H222" s="65">
        <f t="shared" si="42"/>
        <v>0</v>
      </c>
      <c r="J222" s="65"/>
      <c r="K222" s="65"/>
      <c r="L222" s="65"/>
      <c r="N222" s="58">
        <f t="shared" si="41"/>
        <v>0</v>
      </c>
    </row>
    <row r="223" spans="1:16" hidden="1" x14ac:dyDescent="0.25">
      <c r="A223" s="23"/>
      <c r="B223" s="23"/>
      <c r="C223" s="23"/>
      <c r="D223" s="23"/>
      <c r="E223" s="23"/>
      <c r="F223" s="28"/>
      <c r="G223" s="28"/>
      <c r="H223" s="65"/>
      <c r="J223" s="65"/>
      <c r="K223" s="65"/>
      <c r="L223" s="65"/>
      <c r="N223" s="58"/>
    </row>
    <row r="224" spans="1:16" hidden="1" x14ac:dyDescent="0.25">
      <c r="A224" s="23"/>
      <c r="B224" s="23"/>
      <c r="C224" s="23"/>
      <c r="D224" s="23"/>
      <c r="E224" s="23"/>
      <c r="F224" s="28"/>
      <c r="G224" s="28"/>
      <c r="H224" s="65"/>
      <c r="J224" s="65"/>
      <c r="K224" s="65"/>
      <c r="L224" s="65"/>
      <c r="N224" s="58"/>
    </row>
    <row r="225" spans="1:16" hidden="1" x14ac:dyDescent="0.25">
      <c r="A225" s="23"/>
      <c r="B225" s="23"/>
      <c r="C225" s="23"/>
      <c r="D225" s="23"/>
      <c r="E225" s="23"/>
      <c r="F225" s="28"/>
      <c r="G225" s="28"/>
      <c r="H225" s="65"/>
      <c r="J225" s="65"/>
      <c r="K225" s="65"/>
      <c r="L225" s="65"/>
      <c r="N225" s="58"/>
    </row>
    <row r="226" spans="1:16" x14ac:dyDescent="0.25">
      <c r="H226" s="3">
        <f>SUM(H214:H222)</f>
        <v>5020</v>
      </c>
      <c r="J226" s="3">
        <f>SUM(J214:J222)</f>
        <v>5020</v>
      </c>
      <c r="K226" s="3">
        <f>SUM(K214:K222)</f>
        <v>0</v>
      </c>
      <c r="L226" s="3">
        <f>SUM(L214:L222)</f>
        <v>0</v>
      </c>
      <c r="N226" s="58">
        <f t="shared" si="41"/>
        <v>0</v>
      </c>
    </row>
    <row r="227" spans="1:16" x14ac:dyDescent="0.25">
      <c r="H227" s="35">
        <f>J227+K227+L227</f>
        <v>1</v>
      </c>
      <c r="I227" s="36"/>
      <c r="J227" s="35">
        <f>+J226/H226</f>
        <v>1</v>
      </c>
      <c r="K227" s="35">
        <f>+K226/H226</f>
        <v>0</v>
      </c>
      <c r="L227" s="35">
        <f>+L226/H226</f>
        <v>0</v>
      </c>
    </row>
    <row r="228" spans="1:16" ht="45.75" customHeight="1" x14ac:dyDescent="0.25"/>
    <row r="229" spans="1:16" x14ac:dyDescent="0.25">
      <c r="A229" t="s">
        <v>137</v>
      </c>
      <c r="B229" s="34">
        <v>15</v>
      </c>
      <c r="C229" s="324" t="str">
        <f>+'1. Técnico B'!B23</f>
        <v>Implementar red de control y monitoreo en el invernadero (T°, humedad, etc.)</v>
      </c>
      <c r="D229" s="325"/>
      <c r="E229" s="325"/>
      <c r="F229" s="325"/>
      <c r="G229" s="325"/>
      <c r="H229" s="326"/>
    </row>
    <row r="230" spans="1:16" ht="30" x14ac:dyDescent="0.25">
      <c r="A230" s="2" t="s">
        <v>138</v>
      </c>
      <c r="B230" s="2" t="s">
        <v>139</v>
      </c>
      <c r="C230" s="2" t="s">
        <v>140</v>
      </c>
      <c r="D230" s="2" t="s">
        <v>141</v>
      </c>
      <c r="E230" s="2" t="s">
        <v>142</v>
      </c>
      <c r="F230" s="41" t="s">
        <v>143</v>
      </c>
      <c r="G230" s="41" t="s">
        <v>144</v>
      </c>
      <c r="H230" s="41" t="s">
        <v>145</v>
      </c>
      <c r="I230" s="12"/>
      <c r="J230" s="40" t="s">
        <v>83</v>
      </c>
      <c r="K230" s="41" t="s">
        <v>84</v>
      </c>
      <c r="L230" s="41" t="s">
        <v>85</v>
      </c>
      <c r="M230" s="12"/>
      <c r="N230" s="59" t="s">
        <v>87</v>
      </c>
    </row>
    <row r="231" spans="1:16" x14ac:dyDescent="0.25">
      <c r="A231" s="1" t="str">
        <f>+B229&amp;".1"</f>
        <v>15.1</v>
      </c>
      <c r="B231" s="34" t="s">
        <v>341</v>
      </c>
      <c r="C231" s="107" t="s">
        <v>156</v>
      </c>
      <c r="D231" s="20">
        <v>43983</v>
      </c>
      <c r="E231" s="20">
        <v>44074</v>
      </c>
      <c r="F231" s="65">
        <v>2</v>
      </c>
      <c r="G231" s="65">
        <v>100</v>
      </c>
      <c r="H231" s="65">
        <f>+G231*F231</f>
        <v>200</v>
      </c>
      <c r="J231" s="65">
        <v>200</v>
      </c>
      <c r="K231" s="65"/>
      <c r="L231" s="65"/>
      <c r="N231" s="58">
        <f t="shared" ref="N231:N239" si="45">+H231-J231-K231-L231</f>
        <v>0</v>
      </c>
    </row>
    <row r="232" spans="1:16" x14ac:dyDescent="0.25">
      <c r="A232" s="1" t="str">
        <f>+B229&amp;".2"</f>
        <v>15.2</v>
      </c>
      <c r="B232" s="34" t="s">
        <v>341</v>
      </c>
      <c r="C232" s="107" t="s">
        <v>405</v>
      </c>
      <c r="D232" s="20">
        <v>43983</v>
      </c>
      <c r="E232" s="20">
        <v>44074</v>
      </c>
      <c r="F232" s="65">
        <v>2</v>
      </c>
      <c r="G232" s="65">
        <v>100</v>
      </c>
      <c r="H232" s="65">
        <f t="shared" ref="H232:H238" si="46">+G232*F232</f>
        <v>200</v>
      </c>
      <c r="J232" s="65">
        <v>200</v>
      </c>
      <c r="K232" s="65"/>
      <c r="L232" s="65"/>
      <c r="N232" s="58">
        <f t="shared" si="45"/>
        <v>0</v>
      </c>
    </row>
    <row r="233" spans="1:16" x14ac:dyDescent="0.25">
      <c r="A233" s="1" t="str">
        <f>+B229&amp;".3"</f>
        <v>15.3</v>
      </c>
      <c r="B233" s="34" t="s">
        <v>341</v>
      </c>
      <c r="C233" s="107" t="s">
        <v>157</v>
      </c>
      <c r="D233" s="20">
        <v>43983</v>
      </c>
      <c r="E233" s="20">
        <v>44074</v>
      </c>
      <c r="F233" s="65">
        <v>2</v>
      </c>
      <c r="G233" s="65">
        <v>100</v>
      </c>
      <c r="H233" s="65">
        <f t="shared" si="46"/>
        <v>200</v>
      </c>
      <c r="J233" s="65">
        <v>200</v>
      </c>
      <c r="K233" s="65"/>
      <c r="L233" s="65"/>
      <c r="N233" s="58">
        <f t="shared" si="45"/>
        <v>0</v>
      </c>
    </row>
    <row r="234" spans="1:16" ht="30" x14ac:dyDescent="0.25">
      <c r="A234" s="1" t="str">
        <f>+B229&amp;".4"</f>
        <v>15.4</v>
      </c>
      <c r="B234" s="93" t="s">
        <v>342</v>
      </c>
      <c r="C234" s="116" t="s">
        <v>401</v>
      </c>
      <c r="D234" s="20">
        <v>43983</v>
      </c>
      <c r="E234" s="20">
        <v>44074</v>
      </c>
      <c r="F234" s="65">
        <v>2</v>
      </c>
      <c r="G234" s="65">
        <v>100</v>
      </c>
      <c r="H234" s="65">
        <f t="shared" si="46"/>
        <v>200</v>
      </c>
      <c r="J234" s="65">
        <v>200</v>
      </c>
      <c r="K234" s="65"/>
      <c r="L234" s="65"/>
      <c r="N234" s="58">
        <f t="shared" si="45"/>
        <v>0</v>
      </c>
    </row>
    <row r="235" spans="1:16" ht="30" x14ac:dyDescent="0.25">
      <c r="A235" s="1" t="str">
        <f>+B229&amp;".5"</f>
        <v>15.5</v>
      </c>
      <c r="B235" s="93" t="s">
        <v>342</v>
      </c>
      <c r="C235" s="116" t="s">
        <v>402</v>
      </c>
      <c r="D235" s="20">
        <v>43983</v>
      </c>
      <c r="E235" s="20">
        <v>44074</v>
      </c>
      <c r="F235" s="65">
        <v>2</v>
      </c>
      <c r="G235" s="65">
        <v>250</v>
      </c>
      <c r="H235" s="65">
        <f t="shared" si="46"/>
        <v>500</v>
      </c>
      <c r="J235" s="65">
        <v>500</v>
      </c>
      <c r="K235" s="65"/>
      <c r="L235" s="65"/>
      <c r="N235" s="58">
        <f t="shared" si="45"/>
        <v>0</v>
      </c>
      <c r="P235" s="125">
        <v>5</v>
      </c>
    </row>
    <row r="236" spans="1:16" ht="30" x14ac:dyDescent="0.25">
      <c r="A236" s="1" t="str">
        <f>+B229&amp;".6"</f>
        <v>15.6</v>
      </c>
      <c r="B236" s="118" t="s">
        <v>340</v>
      </c>
      <c r="C236" s="90" t="s">
        <v>389</v>
      </c>
      <c r="D236" s="94">
        <v>43983</v>
      </c>
      <c r="E236" s="94">
        <v>44074</v>
      </c>
      <c r="F236" s="65">
        <v>1</v>
      </c>
      <c r="G236" s="65">
        <v>350</v>
      </c>
      <c r="H236" s="65">
        <f>+G236*F236</f>
        <v>350</v>
      </c>
      <c r="J236" s="70">
        <f t="shared" ref="J236:J237" si="47">H236</f>
        <v>350</v>
      </c>
      <c r="K236" s="65"/>
      <c r="L236" s="65"/>
      <c r="N236" s="58">
        <f t="shared" si="45"/>
        <v>0</v>
      </c>
    </row>
    <row r="237" spans="1:16" ht="30" x14ac:dyDescent="0.25">
      <c r="A237" s="1" t="str">
        <f>+B229&amp;".7"</f>
        <v>15.7</v>
      </c>
      <c r="B237" s="118" t="s">
        <v>340</v>
      </c>
      <c r="C237" s="90" t="s">
        <v>414</v>
      </c>
      <c r="D237" s="94">
        <v>43983</v>
      </c>
      <c r="E237" s="94">
        <v>44074</v>
      </c>
      <c r="F237" s="65">
        <v>1</v>
      </c>
      <c r="G237" s="65">
        <v>70</v>
      </c>
      <c r="H237" s="65">
        <f t="shared" ref="H237" si="48">+G237*F237</f>
        <v>70</v>
      </c>
      <c r="J237" s="70">
        <f t="shared" si="47"/>
        <v>70</v>
      </c>
      <c r="K237" s="65"/>
      <c r="L237" s="65"/>
      <c r="N237" s="58">
        <f t="shared" si="45"/>
        <v>0</v>
      </c>
    </row>
    <row r="238" spans="1:16" x14ac:dyDescent="0.25">
      <c r="A238" s="1" t="str">
        <f>+B229&amp;".8"</f>
        <v>15.8</v>
      </c>
      <c r="B238" s="1"/>
      <c r="C238" s="1"/>
      <c r="D238" s="1"/>
      <c r="E238" s="1"/>
      <c r="F238" s="65"/>
      <c r="G238" s="65"/>
      <c r="H238" s="65">
        <f t="shared" si="46"/>
        <v>0</v>
      </c>
      <c r="J238" s="65"/>
      <c r="K238" s="65"/>
      <c r="L238" s="65"/>
      <c r="N238" s="58">
        <f t="shared" si="45"/>
        <v>0</v>
      </c>
    </row>
    <row r="239" spans="1:16" x14ac:dyDescent="0.25">
      <c r="H239" s="3">
        <f>SUM(H231:H238)</f>
        <v>1720</v>
      </c>
      <c r="J239" s="3">
        <f>SUM(J231:J238)</f>
        <v>1720</v>
      </c>
      <c r="K239" s="3">
        <f>SUM(K231:K238)</f>
        <v>0</v>
      </c>
      <c r="L239" s="3">
        <f>SUM(L231:L238)</f>
        <v>0</v>
      </c>
      <c r="N239" s="58">
        <f t="shared" si="45"/>
        <v>0</v>
      </c>
    </row>
    <row r="240" spans="1:16" x14ac:dyDescent="0.25">
      <c r="H240" s="35">
        <f>J240+K240+L240</f>
        <v>1</v>
      </c>
      <c r="I240" s="36"/>
      <c r="J240" s="35">
        <f>+J239/H239</f>
        <v>1</v>
      </c>
      <c r="K240" s="35">
        <f>+K239/H239</f>
        <v>0</v>
      </c>
      <c r="L240" s="35">
        <f>+L239/H239</f>
        <v>0</v>
      </c>
    </row>
    <row r="241" spans="1:16" ht="73.5" customHeight="1" x14ac:dyDescent="0.25"/>
    <row r="242" spans="1:16" ht="17.25" customHeight="1" x14ac:dyDescent="0.25">
      <c r="A242" t="s">
        <v>137</v>
      </c>
      <c r="B242" s="92">
        <v>16</v>
      </c>
      <c r="C242" s="336" t="str">
        <f>+'1. Técnico B'!B24</f>
        <v xml:space="preserve">Monitorear producción del invernadero en invierno sin tecnología </v>
      </c>
      <c r="D242" s="337"/>
      <c r="E242" s="337"/>
      <c r="F242" s="337"/>
      <c r="G242" s="337"/>
      <c r="H242" s="338"/>
    </row>
    <row r="243" spans="1:16" ht="30" x14ac:dyDescent="0.25">
      <c r="A243" s="2" t="s">
        <v>138</v>
      </c>
      <c r="B243" s="2" t="s">
        <v>139</v>
      </c>
      <c r="C243" s="2" t="s">
        <v>140</v>
      </c>
      <c r="D243" s="2" t="s">
        <v>141</v>
      </c>
      <c r="E243" s="2" t="s">
        <v>142</v>
      </c>
      <c r="F243" s="2" t="s">
        <v>143</v>
      </c>
      <c r="G243" s="41" t="s">
        <v>144</v>
      </c>
      <c r="H243" s="41" t="s">
        <v>145</v>
      </c>
      <c r="I243" s="12"/>
      <c r="J243" s="40" t="s">
        <v>83</v>
      </c>
      <c r="K243" s="41" t="s">
        <v>84</v>
      </c>
      <c r="L243" s="41" t="s">
        <v>85</v>
      </c>
      <c r="M243" s="12"/>
      <c r="N243" s="59" t="s">
        <v>87</v>
      </c>
    </row>
    <row r="244" spans="1:16" ht="30" x14ac:dyDescent="0.25">
      <c r="A244" s="1" t="str">
        <f>+B242&amp;".1"</f>
        <v>16.1</v>
      </c>
      <c r="B244" s="93" t="s">
        <v>342</v>
      </c>
      <c r="C244" s="116" t="s">
        <v>401</v>
      </c>
      <c r="D244" s="20">
        <v>44013</v>
      </c>
      <c r="E244" s="20">
        <v>44165</v>
      </c>
      <c r="F244" s="65">
        <v>2</v>
      </c>
      <c r="G244" s="65">
        <v>100</v>
      </c>
      <c r="H244" s="65">
        <f>+G244*F244</f>
        <v>200</v>
      </c>
      <c r="J244" s="70">
        <f t="shared" ref="J244:J247" si="49">H244</f>
        <v>200</v>
      </c>
      <c r="K244" s="65"/>
      <c r="L244" s="65"/>
      <c r="N244" s="58">
        <f t="shared" ref="N244:N259" si="50">+H244-J244-K244-L244</f>
        <v>0</v>
      </c>
      <c r="P244" s="125">
        <v>3</v>
      </c>
    </row>
    <row r="245" spans="1:16" ht="30" x14ac:dyDescent="0.25">
      <c r="A245" s="1" t="str">
        <f>+B242&amp;".2"</f>
        <v>16.2</v>
      </c>
      <c r="B245" s="93" t="s">
        <v>342</v>
      </c>
      <c r="C245" s="116" t="s">
        <v>404</v>
      </c>
      <c r="D245" s="20">
        <v>44013</v>
      </c>
      <c r="E245" s="20">
        <v>44165</v>
      </c>
      <c r="F245" s="65">
        <v>2</v>
      </c>
      <c r="G245" s="65">
        <v>150</v>
      </c>
      <c r="H245" s="65">
        <f t="shared" ref="H245:H258" si="51">+G245*F245</f>
        <v>300</v>
      </c>
      <c r="J245" s="70">
        <f t="shared" si="49"/>
        <v>300</v>
      </c>
      <c r="K245" s="65"/>
      <c r="L245" s="65"/>
      <c r="N245" s="58">
        <f t="shared" si="50"/>
        <v>0</v>
      </c>
    </row>
    <row r="246" spans="1:16" ht="30" x14ac:dyDescent="0.25">
      <c r="A246" s="1" t="str">
        <f>+B242&amp;".3"</f>
        <v>16.3</v>
      </c>
      <c r="B246" s="118" t="s">
        <v>340</v>
      </c>
      <c r="C246" s="90" t="s">
        <v>392</v>
      </c>
      <c r="D246" s="20">
        <v>44013</v>
      </c>
      <c r="E246" s="20">
        <v>44165</v>
      </c>
      <c r="F246" s="65">
        <v>1</v>
      </c>
      <c r="G246" s="65">
        <v>210</v>
      </c>
      <c r="H246" s="65">
        <f>+G246*F246</f>
        <v>210</v>
      </c>
      <c r="J246" s="70">
        <f t="shared" si="49"/>
        <v>210</v>
      </c>
      <c r="K246" s="65"/>
      <c r="L246" s="65"/>
      <c r="N246" s="58">
        <f t="shared" si="50"/>
        <v>0</v>
      </c>
    </row>
    <row r="247" spans="1:16" ht="30" x14ac:dyDescent="0.25">
      <c r="A247" s="1" t="str">
        <f>+B242&amp;".4"</f>
        <v>16.4</v>
      </c>
      <c r="B247" s="118" t="s">
        <v>340</v>
      </c>
      <c r="C247" s="90" t="s">
        <v>414</v>
      </c>
      <c r="D247" s="20">
        <v>44013</v>
      </c>
      <c r="E247" s="20">
        <v>44165</v>
      </c>
      <c r="F247" s="65">
        <v>1</v>
      </c>
      <c r="G247" s="65">
        <v>70</v>
      </c>
      <c r="H247" s="65">
        <f t="shared" ref="H247" si="52">+G247*F247</f>
        <v>70</v>
      </c>
      <c r="J247" s="70">
        <f t="shared" si="49"/>
        <v>70</v>
      </c>
      <c r="K247" s="65"/>
      <c r="L247" s="65"/>
      <c r="N247" s="58">
        <f t="shared" si="50"/>
        <v>0</v>
      </c>
    </row>
    <row r="248" spans="1:16" x14ac:dyDescent="0.25">
      <c r="A248" s="1"/>
      <c r="B248" s="118"/>
      <c r="C248" s="90"/>
      <c r="D248" s="20"/>
      <c r="E248" s="20"/>
      <c r="F248" s="65"/>
      <c r="G248" s="65"/>
      <c r="H248" s="65"/>
      <c r="J248" s="70"/>
      <c r="K248" s="65"/>
      <c r="L248" s="65"/>
      <c r="N248" s="58"/>
    </row>
    <row r="249" spans="1:16" x14ac:dyDescent="0.25">
      <c r="A249" s="1"/>
      <c r="B249" s="118"/>
      <c r="C249" s="90"/>
      <c r="D249" s="20"/>
      <c r="E249" s="20"/>
      <c r="F249" s="65"/>
      <c r="G249" s="65"/>
      <c r="H249" s="65"/>
      <c r="J249" s="70"/>
      <c r="K249" s="65"/>
      <c r="L249" s="65"/>
      <c r="N249" s="58"/>
    </row>
    <row r="250" spans="1:16" x14ac:dyDescent="0.25">
      <c r="A250" s="1"/>
      <c r="B250" s="118"/>
      <c r="C250" s="90"/>
      <c r="D250" s="20"/>
      <c r="E250" s="20"/>
      <c r="F250" s="65"/>
      <c r="G250" s="65"/>
      <c r="H250" s="65"/>
      <c r="J250" s="70"/>
      <c r="K250" s="65"/>
      <c r="L250" s="65"/>
      <c r="N250" s="58"/>
    </row>
    <row r="251" spans="1:16" x14ac:dyDescent="0.25">
      <c r="A251" s="1"/>
      <c r="B251" s="118"/>
      <c r="C251" s="90"/>
      <c r="D251" s="20"/>
      <c r="E251" s="20"/>
      <c r="F251" s="65"/>
      <c r="G251" s="65"/>
      <c r="H251" s="65"/>
      <c r="J251" s="70"/>
      <c r="K251" s="65"/>
      <c r="L251" s="65"/>
      <c r="N251" s="58"/>
    </row>
    <row r="252" spans="1:16" x14ac:dyDescent="0.25">
      <c r="A252" s="1"/>
      <c r="B252" s="118"/>
      <c r="C252" s="90"/>
      <c r="D252" s="20"/>
      <c r="E252" s="20"/>
      <c r="F252" s="65"/>
      <c r="G252" s="65"/>
      <c r="H252" s="65"/>
      <c r="J252" s="70"/>
      <c r="K252" s="65"/>
      <c r="L252" s="65"/>
      <c r="N252" s="58"/>
    </row>
    <row r="253" spans="1:16" x14ac:dyDescent="0.25">
      <c r="A253" s="1"/>
      <c r="B253" s="118"/>
      <c r="C253" s="90"/>
      <c r="D253" s="20"/>
      <c r="E253" s="20"/>
      <c r="F253" s="65"/>
      <c r="G253" s="65"/>
      <c r="H253" s="65"/>
      <c r="J253" s="70"/>
      <c r="K253" s="65"/>
      <c r="L253" s="65"/>
      <c r="N253" s="58"/>
    </row>
    <row r="254" spans="1:16" x14ac:dyDescent="0.25">
      <c r="A254" s="1"/>
      <c r="B254" s="118"/>
      <c r="C254" s="90"/>
      <c r="D254" s="20"/>
      <c r="E254" s="20"/>
      <c r="F254" s="65"/>
      <c r="G254" s="65"/>
      <c r="H254" s="65"/>
      <c r="J254" s="70"/>
      <c r="K254" s="65"/>
      <c r="L254" s="65"/>
      <c r="N254" s="58"/>
    </row>
    <row r="255" spans="1:16" x14ac:dyDescent="0.25">
      <c r="A255" s="1" t="str">
        <f>+B242&amp;".5"</f>
        <v>16.5</v>
      </c>
      <c r="B255" s="1"/>
      <c r="C255" s="1"/>
      <c r="D255" s="1"/>
      <c r="E255" s="1"/>
      <c r="F255" s="65"/>
      <c r="G255" s="65"/>
      <c r="H255" s="65">
        <f t="shared" si="51"/>
        <v>0</v>
      </c>
      <c r="J255" s="65"/>
      <c r="K255" s="65"/>
      <c r="L255" s="65"/>
      <c r="N255" s="58">
        <f t="shared" si="50"/>
        <v>0</v>
      </c>
    </row>
    <row r="256" spans="1:16" hidden="1" x14ac:dyDescent="0.25">
      <c r="A256" s="1" t="str">
        <f>+B242&amp;".6"</f>
        <v>16.6</v>
      </c>
      <c r="B256" s="1"/>
      <c r="C256" s="1"/>
      <c r="D256" s="1"/>
      <c r="E256" s="1"/>
      <c r="F256" s="65"/>
      <c r="G256" s="65"/>
      <c r="H256" s="65">
        <f t="shared" si="51"/>
        <v>0</v>
      </c>
      <c r="J256" s="65"/>
      <c r="K256" s="65"/>
      <c r="L256" s="65"/>
      <c r="N256" s="58">
        <f t="shared" si="50"/>
        <v>0</v>
      </c>
    </row>
    <row r="257" spans="1:17" hidden="1" x14ac:dyDescent="0.25">
      <c r="A257" s="1" t="str">
        <f>+B242&amp;".7"</f>
        <v>16.7</v>
      </c>
      <c r="B257" s="1"/>
      <c r="C257" s="1"/>
      <c r="D257" s="1"/>
      <c r="E257" s="1"/>
      <c r="F257" s="65"/>
      <c r="G257" s="65"/>
      <c r="H257" s="65">
        <f t="shared" si="51"/>
        <v>0</v>
      </c>
      <c r="J257" s="65"/>
      <c r="K257" s="65"/>
      <c r="L257" s="65"/>
      <c r="N257" s="58">
        <f t="shared" si="50"/>
        <v>0</v>
      </c>
    </row>
    <row r="258" spans="1:17" hidden="1" x14ac:dyDescent="0.25">
      <c r="A258" s="1" t="str">
        <f>+B242&amp;".8"</f>
        <v>16.8</v>
      </c>
      <c r="B258" s="1"/>
      <c r="C258" s="1"/>
      <c r="D258" s="1"/>
      <c r="E258" s="1"/>
      <c r="F258" s="65"/>
      <c r="G258" s="65"/>
      <c r="H258" s="65">
        <f t="shared" si="51"/>
        <v>0</v>
      </c>
      <c r="J258" s="65"/>
      <c r="K258" s="65"/>
      <c r="L258" s="65"/>
      <c r="N258" s="58">
        <f t="shared" si="50"/>
        <v>0</v>
      </c>
    </row>
    <row r="259" spans="1:17" x14ac:dyDescent="0.25">
      <c r="H259" s="3">
        <f>SUM(H244:H258)</f>
        <v>780</v>
      </c>
      <c r="J259" s="3">
        <f>SUM(J244:J258)</f>
        <v>780</v>
      </c>
      <c r="K259" s="3">
        <f>SUM(K244:K258)</f>
        <v>0</v>
      </c>
      <c r="L259" s="3">
        <f>SUM(L244:L258)</f>
        <v>0</v>
      </c>
      <c r="N259" s="58">
        <f t="shared" si="50"/>
        <v>0</v>
      </c>
    </row>
    <row r="260" spans="1:17" x14ac:dyDescent="0.25">
      <c r="H260" s="35">
        <f>J260+K260+L260</f>
        <v>1</v>
      </c>
      <c r="I260" s="36"/>
      <c r="J260" s="35">
        <f>+J259/H259</f>
        <v>1</v>
      </c>
      <c r="K260" s="35">
        <f>+K259/H259</f>
        <v>0</v>
      </c>
      <c r="L260" s="35">
        <f>+L259/H259</f>
        <v>0</v>
      </c>
    </row>
    <row r="261" spans="1:17" ht="40.5" customHeight="1" x14ac:dyDescent="0.25"/>
    <row r="262" spans="1:17" x14ac:dyDescent="0.25">
      <c r="A262" t="s">
        <v>137</v>
      </c>
      <c r="B262" s="92">
        <v>17</v>
      </c>
      <c r="C262" s="324" t="str">
        <f>+'1. Técnico B'!B25</f>
        <v>Monitorear la producción de tomate en verano sin tecnología</v>
      </c>
      <c r="D262" s="325"/>
      <c r="E262" s="325"/>
      <c r="F262" s="325"/>
      <c r="G262" s="325"/>
      <c r="H262" s="326"/>
    </row>
    <row r="263" spans="1:17" ht="30" x14ac:dyDescent="0.25">
      <c r="A263" s="2" t="s">
        <v>138</v>
      </c>
      <c r="B263" s="2" t="s">
        <v>139</v>
      </c>
      <c r="C263" s="2" t="s">
        <v>140</v>
      </c>
      <c r="D263" s="2" t="s">
        <v>141</v>
      </c>
      <c r="E263" s="2" t="s">
        <v>142</v>
      </c>
      <c r="F263" s="2" t="s">
        <v>143</v>
      </c>
      <c r="G263" s="41" t="s">
        <v>144</v>
      </c>
      <c r="H263" s="41" t="s">
        <v>145</v>
      </c>
      <c r="I263" s="12"/>
      <c r="J263" s="40" t="s">
        <v>83</v>
      </c>
      <c r="K263" s="41" t="s">
        <v>84</v>
      </c>
      <c r="L263" s="41" t="s">
        <v>85</v>
      </c>
      <c r="N263" s="59" t="s">
        <v>87</v>
      </c>
    </row>
    <row r="264" spans="1:17" ht="30" x14ac:dyDescent="0.25">
      <c r="A264" s="1" t="str">
        <f>+B262&amp;".1"</f>
        <v>17.1</v>
      </c>
      <c r="B264" s="93" t="s">
        <v>342</v>
      </c>
      <c r="C264" s="116" t="s">
        <v>401</v>
      </c>
      <c r="D264" s="133">
        <v>44136</v>
      </c>
      <c r="E264" s="133">
        <v>44255</v>
      </c>
      <c r="F264" s="65">
        <v>2</v>
      </c>
      <c r="G264" s="65">
        <v>100</v>
      </c>
      <c r="H264" s="65">
        <f>+G264*F264</f>
        <v>200</v>
      </c>
      <c r="J264" s="65">
        <f>H264</f>
        <v>200</v>
      </c>
      <c r="K264" s="65"/>
      <c r="L264" s="65"/>
      <c r="N264" s="58">
        <f t="shared" ref="N264:N272" si="53">+H264-J264-K264-L264</f>
        <v>0</v>
      </c>
      <c r="P264" s="125">
        <v>3</v>
      </c>
      <c r="Q264" s="126">
        <v>-3</v>
      </c>
    </row>
    <row r="265" spans="1:17" ht="30" x14ac:dyDescent="0.25">
      <c r="A265" s="1" t="str">
        <f>+B262&amp;".2"</f>
        <v>17.2</v>
      </c>
      <c r="B265" s="93" t="s">
        <v>342</v>
      </c>
      <c r="C265" s="116" t="s">
        <v>403</v>
      </c>
      <c r="D265" s="133">
        <v>44136</v>
      </c>
      <c r="E265" s="133">
        <v>44255</v>
      </c>
      <c r="F265" s="65">
        <v>2</v>
      </c>
      <c r="G265" s="65">
        <v>100</v>
      </c>
      <c r="H265" s="65">
        <f t="shared" ref="H265" si="54">+G265*F265</f>
        <v>200</v>
      </c>
      <c r="J265" s="65">
        <f>H265</f>
        <v>200</v>
      </c>
      <c r="K265" s="65"/>
      <c r="L265" s="65"/>
      <c r="N265" s="58">
        <f t="shared" si="53"/>
        <v>0</v>
      </c>
    </row>
    <row r="266" spans="1:17" ht="30" x14ac:dyDescent="0.25">
      <c r="A266" s="1" t="str">
        <f>+B262&amp;".3"</f>
        <v>17.3</v>
      </c>
      <c r="B266" s="118" t="s">
        <v>340</v>
      </c>
      <c r="C266" s="90" t="s">
        <v>395</v>
      </c>
      <c r="D266" s="133">
        <v>44136</v>
      </c>
      <c r="E266" s="133">
        <v>44255</v>
      </c>
      <c r="F266" s="65">
        <v>1</v>
      </c>
      <c r="G266" s="65">
        <v>140</v>
      </c>
      <c r="H266" s="65">
        <f>+G266*F266</f>
        <v>140</v>
      </c>
      <c r="J266" s="70">
        <f t="shared" ref="J266:J267" si="55">H266</f>
        <v>140</v>
      </c>
      <c r="K266" s="65"/>
      <c r="L266" s="65"/>
      <c r="N266" s="58">
        <f t="shared" si="53"/>
        <v>0</v>
      </c>
    </row>
    <row r="267" spans="1:17" ht="30" x14ac:dyDescent="0.25">
      <c r="A267" s="1" t="str">
        <f>+B262&amp;".4"</f>
        <v>17.4</v>
      </c>
      <c r="B267" s="118" t="s">
        <v>340</v>
      </c>
      <c r="C267" s="90" t="s">
        <v>414</v>
      </c>
      <c r="D267" s="133">
        <v>44136</v>
      </c>
      <c r="E267" s="133">
        <v>44255</v>
      </c>
      <c r="F267" s="65">
        <v>1</v>
      </c>
      <c r="G267" s="65">
        <v>70</v>
      </c>
      <c r="H267" s="65">
        <f t="shared" ref="H267" si="56">+G267*F267</f>
        <v>70</v>
      </c>
      <c r="J267" s="70">
        <f t="shared" si="55"/>
        <v>70</v>
      </c>
      <c r="K267" s="65"/>
      <c r="L267" s="65"/>
      <c r="N267" s="58">
        <f t="shared" si="53"/>
        <v>0</v>
      </c>
    </row>
    <row r="268" spans="1:17" x14ac:dyDescent="0.25">
      <c r="A268" s="1" t="str">
        <f>+B262&amp;".5"</f>
        <v>17.5</v>
      </c>
      <c r="B268" s="1"/>
      <c r="C268" s="1"/>
      <c r="D268" s="1"/>
      <c r="E268" s="1"/>
      <c r="F268" s="65"/>
      <c r="G268" s="65"/>
      <c r="H268" s="65">
        <f t="shared" ref="H268:H271" si="57">+G268*F268</f>
        <v>0</v>
      </c>
      <c r="J268" s="65"/>
      <c r="K268" s="65"/>
      <c r="L268" s="65"/>
      <c r="N268" s="58">
        <f t="shared" si="53"/>
        <v>0</v>
      </c>
    </row>
    <row r="269" spans="1:17" x14ac:dyDescent="0.25">
      <c r="A269" s="1" t="str">
        <f>+B262&amp;".6"</f>
        <v>17.6</v>
      </c>
      <c r="B269" s="1"/>
      <c r="C269" s="1"/>
      <c r="D269" s="1"/>
      <c r="E269" s="1"/>
      <c r="F269" s="65"/>
      <c r="G269" s="65"/>
      <c r="H269" s="65">
        <f t="shared" si="57"/>
        <v>0</v>
      </c>
      <c r="J269" s="65"/>
      <c r="K269" s="65"/>
      <c r="L269" s="65"/>
      <c r="N269" s="58">
        <f t="shared" si="53"/>
        <v>0</v>
      </c>
    </row>
    <row r="270" spans="1:17" x14ac:dyDescent="0.25">
      <c r="A270" s="1" t="str">
        <f>+B262&amp;".7"</f>
        <v>17.7</v>
      </c>
      <c r="B270" s="1"/>
      <c r="C270" s="1"/>
      <c r="D270" s="1"/>
      <c r="E270" s="1"/>
      <c r="F270" s="65"/>
      <c r="G270" s="65"/>
      <c r="H270" s="65">
        <f t="shared" si="57"/>
        <v>0</v>
      </c>
      <c r="J270" s="65"/>
      <c r="K270" s="65"/>
      <c r="L270" s="65"/>
      <c r="N270" s="58">
        <f t="shared" si="53"/>
        <v>0</v>
      </c>
    </row>
    <row r="271" spans="1:17" x14ac:dyDescent="0.25">
      <c r="A271" s="1" t="str">
        <f>+B262&amp;".8"</f>
        <v>17.8</v>
      </c>
      <c r="B271" s="1"/>
      <c r="C271" s="1"/>
      <c r="D271" s="1"/>
      <c r="E271" s="1"/>
      <c r="F271" s="65"/>
      <c r="G271" s="65"/>
      <c r="H271" s="65">
        <f t="shared" si="57"/>
        <v>0</v>
      </c>
      <c r="J271" s="65"/>
      <c r="K271" s="65"/>
      <c r="L271" s="65"/>
      <c r="N271" s="58">
        <f t="shared" si="53"/>
        <v>0</v>
      </c>
    </row>
    <row r="272" spans="1:17" x14ac:dyDescent="0.25">
      <c r="H272" s="3">
        <f>SUM(H264:H271)</f>
        <v>610</v>
      </c>
      <c r="J272" s="3">
        <f>SUM(J264:J271)</f>
        <v>610</v>
      </c>
      <c r="K272" s="3">
        <f>SUM(K264:K271)</f>
        <v>0</v>
      </c>
      <c r="L272" s="3">
        <f>SUM(L264:L271)</f>
        <v>0</v>
      </c>
      <c r="N272" s="58">
        <f t="shared" si="53"/>
        <v>0</v>
      </c>
    </row>
    <row r="273" spans="1:16" x14ac:dyDescent="0.25">
      <c r="H273" s="35">
        <f>J273+K273+L273</f>
        <v>1</v>
      </c>
      <c r="I273" s="36"/>
      <c r="J273" s="35">
        <f>+J272/H272</f>
        <v>1</v>
      </c>
      <c r="K273" s="35">
        <f>+K272/H272</f>
        <v>0</v>
      </c>
      <c r="L273" s="35">
        <f>+L272/H272</f>
        <v>0</v>
      </c>
    </row>
    <row r="275" spans="1:16" ht="42.75" customHeight="1" x14ac:dyDescent="0.25">
      <c r="A275" t="s">
        <v>137</v>
      </c>
      <c r="B275" s="92">
        <v>18</v>
      </c>
      <c r="C275" s="330" t="str">
        <f>+'1. Técnico B'!B26</f>
        <v>Monitorear el ciclo del tomate desde su germinación hasta su cosecha con Bomba de calor Geotérmica para registrar las diferentes condiciones ambientales y su efecto en los cultivos</v>
      </c>
      <c r="D275" s="331"/>
      <c r="E275" s="331"/>
      <c r="F275" s="331"/>
      <c r="G275" s="331"/>
      <c r="H275" s="332"/>
    </row>
    <row r="276" spans="1:16" ht="30" x14ac:dyDescent="0.25">
      <c r="A276" s="2" t="s">
        <v>138</v>
      </c>
      <c r="B276" s="2" t="s">
        <v>139</v>
      </c>
      <c r="C276" s="2" t="s">
        <v>140</v>
      </c>
      <c r="D276" s="2" t="s">
        <v>141</v>
      </c>
      <c r="E276" s="2" t="s">
        <v>142</v>
      </c>
      <c r="F276" s="2" t="s">
        <v>143</v>
      </c>
      <c r="G276" s="41" t="s">
        <v>144</v>
      </c>
      <c r="H276" s="41" t="s">
        <v>145</v>
      </c>
      <c r="I276" s="12"/>
      <c r="J276" s="40" t="s">
        <v>83</v>
      </c>
      <c r="K276" s="41" t="s">
        <v>84</v>
      </c>
      <c r="L276" s="41" t="s">
        <v>85</v>
      </c>
      <c r="N276" s="59" t="s">
        <v>87</v>
      </c>
    </row>
    <row r="277" spans="1:16" ht="30" x14ac:dyDescent="0.25">
      <c r="A277" s="1" t="str">
        <f>+B275&amp;".1"</f>
        <v>18.1</v>
      </c>
      <c r="B277" s="93" t="s">
        <v>342</v>
      </c>
      <c r="C277" s="116" t="s">
        <v>401</v>
      </c>
      <c r="D277" s="20">
        <v>44317</v>
      </c>
      <c r="E277" s="20">
        <v>44439</v>
      </c>
      <c r="F277" s="65">
        <v>2</v>
      </c>
      <c r="G277" s="65">
        <v>100</v>
      </c>
      <c r="H277" s="65">
        <f>+G277*F277</f>
        <v>200</v>
      </c>
      <c r="J277" s="65">
        <f>H277</f>
        <v>200</v>
      </c>
      <c r="K277" s="65"/>
      <c r="L277" s="65"/>
      <c r="N277" s="58">
        <f t="shared" ref="N277:N286" si="58">+H277-J277-K277-L277</f>
        <v>0</v>
      </c>
      <c r="P277" s="125">
        <v>3</v>
      </c>
    </row>
    <row r="278" spans="1:16" ht="30" x14ac:dyDescent="0.25">
      <c r="A278" s="1" t="str">
        <f>+B275&amp;".2"</f>
        <v>18.2</v>
      </c>
      <c r="B278" s="93" t="s">
        <v>342</v>
      </c>
      <c r="C278" s="116" t="s">
        <v>404</v>
      </c>
      <c r="D278" s="20">
        <v>44317</v>
      </c>
      <c r="E278" s="20">
        <v>44439</v>
      </c>
      <c r="F278" s="65">
        <v>2</v>
      </c>
      <c r="G278" s="65">
        <v>150</v>
      </c>
      <c r="H278" s="65">
        <f t="shared" ref="H278:H285" si="59">+G278*F278</f>
        <v>300</v>
      </c>
      <c r="J278" s="65">
        <f>H278</f>
        <v>300</v>
      </c>
      <c r="K278" s="65"/>
      <c r="L278" s="65"/>
      <c r="N278" s="58">
        <f t="shared" si="58"/>
        <v>0</v>
      </c>
    </row>
    <row r="279" spans="1:16" ht="30" x14ac:dyDescent="0.25">
      <c r="A279" s="1" t="str">
        <f>+B275&amp;".3"</f>
        <v>18.3</v>
      </c>
      <c r="B279" s="118" t="s">
        <v>340</v>
      </c>
      <c r="C279" s="90" t="s">
        <v>395</v>
      </c>
      <c r="D279" s="20">
        <v>44317</v>
      </c>
      <c r="E279" s="20">
        <v>44439</v>
      </c>
      <c r="F279" s="65">
        <v>1</v>
      </c>
      <c r="G279" s="65">
        <v>210</v>
      </c>
      <c r="H279" s="65">
        <f>+G279*F279</f>
        <v>210</v>
      </c>
      <c r="J279" s="70">
        <f t="shared" ref="J279:J280" si="60">H279</f>
        <v>210</v>
      </c>
      <c r="K279" s="65"/>
      <c r="L279" s="65"/>
      <c r="N279" s="58">
        <f t="shared" si="58"/>
        <v>0</v>
      </c>
    </row>
    <row r="280" spans="1:16" ht="30" x14ac:dyDescent="0.25">
      <c r="A280" s="1" t="str">
        <f>+B275&amp;".4"</f>
        <v>18.4</v>
      </c>
      <c r="B280" s="118" t="s">
        <v>340</v>
      </c>
      <c r="C280" s="90" t="s">
        <v>414</v>
      </c>
      <c r="D280" s="20">
        <v>44317</v>
      </c>
      <c r="E280" s="20">
        <v>44439</v>
      </c>
      <c r="F280" s="65">
        <v>1</v>
      </c>
      <c r="G280" s="65">
        <v>70</v>
      </c>
      <c r="H280" s="65">
        <f t="shared" ref="H280" si="61">+G280*F280</f>
        <v>70</v>
      </c>
      <c r="J280" s="70">
        <f t="shared" si="60"/>
        <v>70</v>
      </c>
      <c r="K280" s="65"/>
      <c r="L280" s="65"/>
      <c r="N280" s="58">
        <f t="shared" si="58"/>
        <v>0</v>
      </c>
    </row>
    <row r="281" spans="1:16" x14ac:dyDescent="0.25">
      <c r="A281" s="1" t="str">
        <f>+B275&amp;".5"</f>
        <v>18.5</v>
      </c>
      <c r="B281" s="1"/>
      <c r="C281" s="1"/>
      <c r="D281" s="1"/>
      <c r="E281" s="1"/>
      <c r="F281" s="65"/>
      <c r="G281" s="65"/>
      <c r="H281" s="65">
        <f t="shared" si="59"/>
        <v>0</v>
      </c>
      <c r="J281" s="65"/>
      <c r="K281" s="65"/>
      <c r="L281" s="65"/>
      <c r="N281" s="58">
        <f t="shared" si="58"/>
        <v>0</v>
      </c>
    </row>
    <row r="282" spans="1:16" x14ac:dyDescent="0.25">
      <c r="A282" s="1" t="str">
        <f>+B275&amp;".6"</f>
        <v>18.6</v>
      </c>
      <c r="B282" s="1"/>
      <c r="C282" s="1"/>
      <c r="D282" s="1"/>
      <c r="E282" s="1"/>
      <c r="F282" s="65"/>
      <c r="G282" s="65"/>
      <c r="H282" s="65">
        <f t="shared" si="59"/>
        <v>0</v>
      </c>
      <c r="J282" s="65"/>
      <c r="K282" s="65"/>
      <c r="L282" s="65"/>
      <c r="N282" s="58">
        <f t="shared" si="58"/>
        <v>0</v>
      </c>
    </row>
    <row r="283" spans="1:16" x14ac:dyDescent="0.25">
      <c r="A283" s="1" t="str">
        <f>+B275&amp;".7"</f>
        <v>18.7</v>
      </c>
      <c r="B283" s="1"/>
      <c r="C283" s="1"/>
      <c r="D283" s="1"/>
      <c r="E283" s="1"/>
      <c r="F283" s="65"/>
      <c r="G283" s="65"/>
      <c r="H283" s="65">
        <f t="shared" si="59"/>
        <v>0</v>
      </c>
      <c r="J283" s="65"/>
      <c r="K283" s="65"/>
      <c r="L283" s="65"/>
      <c r="N283" s="58">
        <f t="shared" si="58"/>
        <v>0</v>
      </c>
    </row>
    <row r="284" spans="1:16" x14ac:dyDescent="0.25">
      <c r="A284" s="1"/>
      <c r="B284" s="1"/>
      <c r="C284" s="1"/>
      <c r="D284" s="1"/>
      <c r="E284" s="1"/>
      <c r="F284" s="65"/>
      <c r="G284" s="65"/>
      <c r="H284" s="65"/>
      <c r="J284" s="65"/>
      <c r="K284" s="65"/>
      <c r="L284" s="65"/>
      <c r="N284" s="58"/>
    </row>
    <row r="285" spans="1:16" x14ac:dyDescent="0.25">
      <c r="A285" s="1" t="str">
        <f>+B275&amp;".8"</f>
        <v>18.8</v>
      </c>
      <c r="B285" s="1"/>
      <c r="C285" s="1"/>
      <c r="D285" s="1"/>
      <c r="E285" s="1"/>
      <c r="F285" s="65"/>
      <c r="G285" s="65"/>
      <c r="H285" s="65">
        <f t="shared" si="59"/>
        <v>0</v>
      </c>
      <c r="J285" s="65"/>
      <c r="K285" s="65"/>
      <c r="L285" s="65"/>
      <c r="N285" s="58">
        <f t="shared" si="58"/>
        <v>0</v>
      </c>
    </row>
    <row r="286" spans="1:16" x14ac:dyDescent="0.25">
      <c r="H286" s="3">
        <f>SUM(H277:H285)</f>
        <v>780</v>
      </c>
      <c r="J286" s="3">
        <f>SUM(J277:J285)</f>
        <v>780</v>
      </c>
      <c r="K286" s="3">
        <f>SUM(K277:K285)</f>
        <v>0</v>
      </c>
      <c r="L286" s="3">
        <f>SUM(L277:L285)</f>
        <v>0</v>
      </c>
      <c r="N286" s="58">
        <f t="shared" si="58"/>
        <v>0</v>
      </c>
    </row>
    <row r="287" spans="1:16" x14ac:dyDescent="0.25">
      <c r="H287" s="35">
        <f>J287+K287+L287</f>
        <v>1</v>
      </c>
      <c r="I287" s="36"/>
      <c r="J287" s="35">
        <f>+J286/H286</f>
        <v>1</v>
      </c>
      <c r="K287" s="35">
        <f>+K286/H286</f>
        <v>0</v>
      </c>
      <c r="L287" s="35">
        <f>+L286/H286</f>
        <v>0</v>
      </c>
    </row>
    <row r="289" spans="1:18" ht="32.25" customHeight="1" x14ac:dyDescent="0.25">
      <c r="A289" t="s">
        <v>137</v>
      </c>
      <c r="B289" s="92">
        <v>19</v>
      </c>
      <c r="C289" s="333" t="str">
        <f>+'1. Técnico B'!B27</f>
        <v>Análisis de los resultados de cada plantación. 1) Estudio de variables de influencia de producción; y 2) Datos de producción de tomates en invernadero con geotérmia</v>
      </c>
      <c r="D289" s="334"/>
      <c r="E289" s="334"/>
      <c r="F289" s="334"/>
      <c r="G289" s="334"/>
      <c r="H289" s="335"/>
    </row>
    <row r="290" spans="1:18" ht="30" x14ac:dyDescent="0.25">
      <c r="A290" s="2" t="s">
        <v>138</v>
      </c>
      <c r="B290" s="2" t="s">
        <v>139</v>
      </c>
      <c r="C290" s="2" t="s">
        <v>140</v>
      </c>
      <c r="D290" s="2" t="s">
        <v>141</v>
      </c>
      <c r="E290" s="2" t="s">
        <v>142</v>
      </c>
      <c r="F290" s="2" t="s">
        <v>143</v>
      </c>
      <c r="G290" s="41" t="s">
        <v>144</v>
      </c>
      <c r="H290" s="41" t="s">
        <v>145</v>
      </c>
      <c r="I290" s="12"/>
      <c r="J290" s="40" t="s">
        <v>83</v>
      </c>
      <c r="K290" s="41" t="s">
        <v>84</v>
      </c>
      <c r="L290" s="41" t="s">
        <v>85</v>
      </c>
      <c r="N290" s="59" t="s">
        <v>87</v>
      </c>
    </row>
    <row r="291" spans="1:18" ht="30" x14ac:dyDescent="0.25">
      <c r="A291" s="100" t="s">
        <v>385</v>
      </c>
      <c r="B291" s="118" t="s">
        <v>341</v>
      </c>
      <c r="C291" s="100" t="s">
        <v>426</v>
      </c>
      <c r="D291" s="103">
        <v>44409</v>
      </c>
      <c r="E291" s="103">
        <v>44500</v>
      </c>
      <c r="F291" s="119">
        <v>3</v>
      </c>
      <c r="G291" s="119">
        <v>300</v>
      </c>
      <c r="H291" s="119">
        <f>+G291*F291</f>
        <v>900</v>
      </c>
      <c r="I291" s="120"/>
      <c r="J291" s="122">
        <f>H291</f>
        <v>900</v>
      </c>
      <c r="K291" s="123"/>
      <c r="L291" s="123"/>
      <c r="N291" s="58">
        <f t="shared" ref="N291:N299" si="62">+H291-J291-K291-L291</f>
        <v>0</v>
      </c>
    </row>
    <row r="292" spans="1:18" ht="30" x14ac:dyDescent="0.25">
      <c r="A292" s="100" t="s">
        <v>384</v>
      </c>
      <c r="B292" s="118" t="s">
        <v>341</v>
      </c>
      <c r="C292" s="100" t="s">
        <v>427</v>
      </c>
      <c r="D292" s="103">
        <v>44409</v>
      </c>
      <c r="E292" s="103">
        <v>44530</v>
      </c>
      <c r="F292" s="119">
        <v>4</v>
      </c>
      <c r="G292" s="119">
        <v>300</v>
      </c>
      <c r="H292" s="119">
        <f>+G292*F292</f>
        <v>1200</v>
      </c>
      <c r="I292" s="120"/>
      <c r="J292" s="122">
        <f>H292</f>
        <v>1200</v>
      </c>
      <c r="K292" s="123"/>
      <c r="L292" s="123"/>
      <c r="N292" s="58">
        <f t="shared" si="62"/>
        <v>0</v>
      </c>
    </row>
    <row r="293" spans="1:18" x14ac:dyDescent="0.25">
      <c r="A293" s="1" t="str">
        <f>+B289&amp;".3"</f>
        <v>19.3</v>
      </c>
      <c r="B293" s="1"/>
      <c r="C293" s="1"/>
      <c r="D293" s="1"/>
      <c r="E293" s="1"/>
      <c r="F293" s="65"/>
      <c r="G293" s="65"/>
      <c r="H293" s="65">
        <f t="shared" ref="H293:H298" si="63">+G293*F293</f>
        <v>0</v>
      </c>
      <c r="J293" s="65"/>
      <c r="K293" s="65"/>
      <c r="L293" s="65"/>
      <c r="N293" s="58">
        <f t="shared" si="62"/>
        <v>0</v>
      </c>
    </row>
    <row r="294" spans="1:18" x14ac:dyDescent="0.25">
      <c r="A294" s="1" t="str">
        <f>+B289&amp;".4"</f>
        <v>19.4</v>
      </c>
      <c r="B294" s="1"/>
      <c r="C294" s="1"/>
      <c r="D294" s="1"/>
      <c r="E294" s="1"/>
      <c r="F294" s="65"/>
      <c r="G294" s="65"/>
      <c r="H294" s="65">
        <f t="shared" si="63"/>
        <v>0</v>
      </c>
      <c r="J294" s="65"/>
      <c r="K294" s="65"/>
      <c r="L294" s="65"/>
      <c r="N294" s="58">
        <f t="shared" si="62"/>
        <v>0</v>
      </c>
    </row>
    <row r="295" spans="1:18" x14ac:dyDescent="0.25">
      <c r="A295" s="1" t="str">
        <f>+B289&amp;".5"</f>
        <v>19.5</v>
      </c>
      <c r="B295" s="1"/>
      <c r="C295" s="1"/>
      <c r="D295" s="1"/>
      <c r="E295" s="1"/>
      <c r="F295" s="65"/>
      <c r="G295" s="65"/>
      <c r="H295" s="65">
        <f t="shared" si="63"/>
        <v>0</v>
      </c>
      <c r="J295" s="65"/>
      <c r="K295" s="65"/>
      <c r="L295" s="65"/>
      <c r="N295" s="58">
        <f t="shared" si="62"/>
        <v>0</v>
      </c>
    </row>
    <row r="296" spans="1:18" x14ac:dyDescent="0.25">
      <c r="A296" s="1" t="str">
        <f>+B289&amp;".6"</f>
        <v>19.6</v>
      </c>
      <c r="B296" s="1"/>
      <c r="C296" s="1"/>
      <c r="D296" s="1"/>
      <c r="E296" s="1"/>
      <c r="F296" s="65"/>
      <c r="G296" s="65"/>
      <c r="H296" s="65">
        <f t="shared" si="63"/>
        <v>0</v>
      </c>
      <c r="J296" s="65"/>
      <c r="K296" s="65"/>
      <c r="L296" s="65"/>
      <c r="N296" s="58">
        <f t="shared" si="62"/>
        <v>0</v>
      </c>
    </row>
    <row r="297" spans="1:18" x14ac:dyDescent="0.25">
      <c r="A297" s="1" t="str">
        <f>+B289&amp;".7"</f>
        <v>19.7</v>
      </c>
      <c r="B297" s="1"/>
      <c r="C297" s="1"/>
      <c r="D297" s="1"/>
      <c r="E297" s="1"/>
      <c r="F297" s="65"/>
      <c r="G297" s="65"/>
      <c r="H297" s="65">
        <f t="shared" si="63"/>
        <v>0</v>
      </c>
      <c r="J297" s="65"/>
      <c r="K297" s="65"/>
      <c r="L297" s="65"/>
      <c r="N297" s="58">
        <f t="shared" si="62"/>
        <v>0</v>
      </c>
    </row>
    <row r="298" spans="1:18" x14ac:dyDescent="0.25">
      <c r="A298" s="1" t="str">
        <f>+B289&amp;".8"</f>
        <v>19.8</v>
      </c>
      <c r="B298" s="1"/>
      <c r="C298" s="1"/>
      <c r="D298" s="1"/>
      <c r="E298" s="1"/>
      <c r="F298" s="65"/>
      <c r="G298" s="65"/>
      <c r="H298" s="65">
        <f t="shared" si="63"/>
        <v>0</v>
      </c>
      <c r="J298" s="65"/>
      <c r="K298" s="65"/>
      <c r="L298" s="65"/>
      <c r="N298" s="58">
        <f t="shared" si="62"/>
        <v>0</v>
      </c>
    </row>
    <row r="299" spans="1:18" x14ac:dyDescent="0.25">
      <c r="H299" s="3">
        <f>SUM(H291:H298)</f>
        <v>2100</v>
      </c>
      <c r="J299" s="3">
        <f>SUM(J291:J298)</f>
        <v>2100</v>
      </c>
      <c r="K299" s="3">
        <f>SUM(K291:K298)</f>
        <v>0</v>
      </c>
      <c r="L299" s="3">
        <f>SUM(L291:L298)</f>
        <v>0</v>
      </c>
      <c r="N299" s="58">
        <f t="shared" si="62"/>
        <v>0</v>
      </c>
    </row>
    <row r="300" spans="1:18" x14ac:dyDescent="0.25">
      <c r="H300" s="35">
        <f>J300+K300+L300</f>
        <v>1</v>
      </c>
      <c r="I300" s="36"/>
      <c r="J300" s="35">
        <f>+J299/H299</f>
        <v>1</v>
      </c>
      <c r="K300" s="35">
        <f>+K299/H299</f>
        <v>0</v>
      </c>
      <c r="L300" s="35">
        <f>+L299/H299</f>
        <v>0</v>
      </c>
    </row>
    <row r="302" spans="1:18" ht="30.75" customHeight="1" x14ac:dyDescent="0.25">
      <c r="A302" t="s">
        <v>137</v>
      </c>
      <c r="B302" s="92">
        <v>20</v>
      </c>
      <c r="C302" s="333" t="str">
        <f>+'1. Técnico B'!B28</f>
        <v>Análisis de la participación de agricultores, incertidumbres y disposición ante esta nueva tecnología</v>
      </c>
      <c r="D302" s="334"/>
      <c r="E302" s="334"/>
      <c r="F302" s="334"/>
      <c r="G302" s="334"/>
      <c r="H302" s="335"/>
    </row>
    <row r="303" spans="1:18" ht="30" x14ac:dyDescent="0.25">
      <c r="A303" s="2" t="s">
        <v>138</v>
      </c>
      <c r="B303" s="2" t="s">
        <v>139</v>
      </c>
      <c r="C303" s="2" t="s">
        <v>140</v>
      </c>
      <c r="D303" s="2" t="s">
        <v>141</v>
      </c>
      <c r="E303" s="2" t="s">
        <v>142</v>
      </c>
      <c r="F303" s="2" t="s">
        <v>143</v>
      </c>
      <c r="G303" s="41" t="s">
        <v>144</v>
      </c>
      <c r="H303" s="41" t="s">
        <v>145</v>
      </c>
      <c r="I303" s="12"/>
      <c r="J303" s="40" t="s">
        <v>83</v>
      </c>
      <c r="K303" s="41" t="s">
        <v>84</v>
      </c>
      <c r="L303" s="41" t="s">
        <v>85</v>
      </c>
      <c r="N303" s="59" t="s">
        <v>87</v>
      </c>
      <c r="R303" s="128"/>
    </row>
    <row r="304" spans="1:18" ht="93.75" customHeight="1" x14ac:dyDescent="0.25">
      <c r="A304" s="1" t="str">
        <f>+B302&amp;".1"</f>
        <v>20.1</v>
      </c>
      <c r="B304" s="1"/>
      <c r="C304" s="127" t="s">
        <v>396</v>
      </c>
      <c r="D304" s="20">
        <v>44409</v>
      </c>
      <c r="E304" s="20">
        <v>44530</v>
      </c>
      <c r="F304" s="65"/>
      <c r="G304" s="65"/>
      <c r="H304" s="65">
        <f>+G304*F304</f>
        <v>0</v>
      </c>
      <c r="J304" s="65"/>
      <c r="K304" s="65"/>
      <c r="L304" s="65"/>
      <c r="N304" s="58">
        <f t="shared" ref="N304:N314" si="64">+H304-J304-K304-L304</f>
        <v>0</v>
      </c>
      <c r="R304" s="128"/>
    </row>
    <row r="305" spans="1:18" x14ac:dyDescent="0.25">
      <c r="A305" s="1" t="str">
        <f>+B302&amp;".2"</f>
        <v>20.2</v>
      </c>
      <c r="B305" s="1"/>
      <c r="C305" s="1"/>
      <c r="D305" s="1"/>
      <c r="E305" s="1"/>
      <c r="F305" s="65"/>
      <c r="G305" s="65"/>
      <c r="H305" s="65">
        <f t="shared" ref="H305:H313" si="65">+G305*F305</f>
        <v>0</v>
      </c>
      <c r="J305" s="65"/>
      <c r="K305" s="65"/>
      <c r="L305" s="65"/>
      <c r="N305" s="58">
        <f t="shared" si="64"/>
        <v>0</v>
      </c>
      <c r="R305" s="128"/>
    </row>
    <row r="306" spans="1:18" x14ac:dyDescent="0.25">
      <c r="A306" s="1" t="str">
        <f>+B302&amp;".3"</f>
        <v>20.3</v>
      </c>
      <c r="B306" s="1"/>
      <c r="C306" s="1"/>
      <c r="D306" s="1"/>
      <c r="E306" s="1"/>
      <c r="F306" s="65"/>
      <c r="G306" s="65"/>
      <c r="H306" s="65">
        <f t="shared" si="65"/>
        <v>0</v>
      </c>
      <c r="J306" s="65"/>
      <c r="K306" s="65"/>
      <c r="L306" s="65"/>
      <c r="N306" s="58">
        <f t="shared" si="64"/>
        <v>0</v>
      </c>
      <c r="R306" s="128"/>
    </row>
    <row r="307" spans="1:18" x14ac:dyDescent="0.25">
      <c r="A307" s="1" t="str">
        <f>+B302&amp;".4"</f>
        <v>20.4</v>
      </c>
      <c r="B307" s="1"/>
      <c r="C307" s="1"/>
      <c r="D307" s="1"/>
      <c r="E307" s="1"/>
      <c r="F307" s="65"/>
      <c r="G307" s="65"/>
      <c r="H307" s="65">
        <f t="shared" si="65"/>
        <v>0</v>
      </c>
      <c r="J307" s="65"/>
      <c r="K307" s="65"/>
      <c r="L307" s="65"/>
      <c r="N307" s="58">
        <f t="shared" si="64"/>
        <v>0</v>
      </c>
      <c r="R307" s="128"/>
    </row>
    <row r="308" spans="1:18" x14ac:dyDescent="0.25">
      <c r="A308" s="1" t="str">
        <f>+B302&amp;".5"</f>
        <v>20.5</v>
      </c>
      <c r="B308" s="1"/>
      <c r="C308" s="1"/>
      <c r="D308" s="1"/>
      <c r="E308" s="1"/>
      <c r="F308" s="65"/>
      <c r="G308" s="65"/>
      <c r="H308" s="65">
        <f t="shared" si="65"/>
        <v>0</v>
      </c>
      <c r="J308" s="65"/>
      <c r="K308" s="65"/>
      <c r="L308" s="65"/>
      <c r="N308" s="58">
        <f t="shared" si="64"/>
        <v>0</v>
      </c>
      <c r="R308" s="128"/>
    </row>
    <row r="309" spans="1:18" x14ac:dyDescent="0.25">
      <c r="A309" s="1" t="str">
        <f>+B302&amp;".6"</f>
        <v>20.6</v>
      </c>
      <c r="B309" s="1"/>
      <c r="C309" s="1"/>
      <c r="D309" s="1"/>
      <c r="E309" s="1"/>
      <c r="F309" s="65"/>
      <c r="G309" s="65"/>
      <c r="H309" s="65">
        <f t="shared" si="65"/>
        <v>0</v>
      </c>
      <c r="J309" s="65"/>
      <c r="K309" s="65"/>
      <c r="L309" s="65"/>
      <c r="N309" s="58">
        <f t="shared" si="64"/>
        <v>0</v>
      </c>
      <c r="R309" s="128"/>
    </row>
    <row r="310" spans="1:18" x14ac:dyDescent="0.25">
      <c r="A310" s="1"/>
      <c r="B310" s="1"/>
      <c r="C310" s="1"/>
      <c r="D310" s="1"/>
      <c r="E310" s="1"/>
      <c r="F310" s="65"/>
      <c r="G310" s="65"/>
      <c r="H310" s="65"/>
      <c r="J310" s="65"/>
      <c r="K310" s="65"/>
      <c r="L310" s="65"/>
      <c r="N310" s="58"/>
      <c r="R310" s="128"/>
    </row>
    <row r="311" spans="1:18" x14ac:dyDescent="0.25">
      <c r="A311" s="1" t="str">
        <f>+B302&amp;".7"</f>
        <v>20.7</v>
      </c>
      <c r="B311" s="1"/>
      <c r="C311" s="1"/>
      <c r="D311" s="1"/>
      <c r="E311" s="1"/>
      <c r="F311" s="65"/>
      <c r="G311" s="65"/>
      <c r="H311" s="65">
        <f t="shared" si="65"/>
        <v>0</v>
      </c>
      <c r="J311" s="65"/>
      <c r="K311" s="65"/>
      <c r="L311" s="65"/>
      <c r="N311" s="58">
        <f t="shared" si="64"/>
        <v>0</v>
      </c>
      <c r="R311" s="128"/>
    </row>
    <row r="312" spans="1:18" x14ac:dyDescent="0.25">
      <c r="A312" s="1"/>
      <c r="B312" s="1"/>
      <c r="C312" s="1"/>
      <c r="D312" s="1"/>
      <c r="E312" s="1"/>
      <c r="F312" s="65"/>
      <c r="G312" s="65"/>
      <c r="H312" s="65"/>
      <c r="J312" s="65"/>
      <c r="K312" s="65"/>
      <c r="L312" s="65"/>
      <c r="N312" s="58"/>
      <c r="R312" s="128"/>
    </row>
    <row r="313" spans="1:18" x14ac:dyDescent="0.25">
      <c r="A313" s="1" t="str">
        <f>+B302&amp;".8"</f>
        <v>20.8</v>
      </c>
      <c r="B313" s="1"/>
      <c r="C313" s="1"/>
      <c r="D313" s="1"/>
      <c r="E313" s="1"/>
      <c r="F313" s="65"/>
      <c r="G313" s="65"/>
      <c r="H313" s="65">
        <f t="shared" si="65"/>
        <v>0</v>
      </c>
      <c r="J313" s="65"/>
      <c r="K313" s="65"/>
      <c r="L313" s="65"/>
      <c r="N313" s="58">
        <f t="shared" si="64"/>
        <v>0</v>
      </c>
      <c r="R313" s="128"/>
    </row>
    <row r="314" spans="1:18" x14ac:dyDescent="0.25">
      <c r="H314" s="3">
        <f>SUM(H304:H313)</f>
        <v>0</v>
      </c>
      <c r="J314" s="3">
        <f>SUM(J304:J313)</f>
        <v>0</v>
      </c>
      <c r="K314" s="3">
        <f>SUM(K304:K313)</f>
        <v>0</v>
      </c>
      <c r="L314" s="3">
        <f>SUM(L304:L313)</f>
        <v>0</v>
      </c>
      <c r="N314" s="58">
        <f t="shared" si="64"/>
        <v>0</v>
      </c>
      <c r="R314" s="128"/>
    </row>
    <row r="315" spans="1:18" x14ac:dyDescent="0.25">
      <c r="H315" s="35" t="e">
        <f>J315+K315+L315</f>
        <v>#DIV/0!</v>
      </c>
      <c r="I315" s="36"/>
      <c r="J315" s="35" t="e">
        <f>+J314/H314</f>
        <v>#DIV/0!</v>
      </c>
      <c r="K315" s="35" t="e">
        <f>+K314/H314</f>
        <v>#DIV/0!</v>
      </c>
      <c r="L315" s="35" t="e">
        <f>+L314/H314</f>
        <v>#DIV/0!</v>
      </c>
      <c r="R315" s="128"/>
    </row>
    <row r="316" spans="1:18" x14ac:dyDescent="0.25">
      <c r="R316" s="128"/>
    </row>
    <row r="317" spans="1:18" x14ac:dyDescent="0.25">
      <c r="A317" t="s">
        <v>137</v>
      </c>
      <c r="B317" s="92">
        <v>21</v>
      </c>
      <c r="C317" s="324" t="str">
        <f>+'1. Técnico B'!B29</f>
        <v>Seminario de inicio de proyecto </v>
      </c>
      <c r="D317" s="325"/>
      <c r="E317" s="325"/>
      <c r="F317" s="325"/>
      <c r="G317" s="325"/>
      <c r="H317" s="326"/>
    </row>
    <row r="318" spans="1:18" ht="30" x14ac:dyDescent="0.25">
      <c r="A318" s="2" t="s">
        <v>138</v>
      </c>
      <c r="B318" s="2" t="s">
        <v>139</v>
      </c>
      <c r="C318" s="2" t="s">
        <v>140</v>
      </c>
      <c r="D318" s="2" t="s">
        <v>141</v>
      </c>
      <c r="E318" s="2" t="s">
        <v>142</v>
      </c>
      <c r="F318" s="2" t="s">
        <v>143</v>
      </c>
      <c r="G318" s="41" t="s">
        <v>144</v>
      </c>
      <c r="H318" s="41" t="s">
        <v>145</v>
      </c>
      <c r="I318" s="12"/>
      <c r="J318" s="40" t="s">
        <v>83</v>
      </c>
      <c r="K318" s="41" t="s">
        <v>84</v>
      </c>
      <c r="L318" s="41" t="s">
        <v>85</v>
      </c>
      <c r="N318" s="59" t="s">
        <v>87</v>
      </c>
    </row>
    <row r="319" spans="1:18" ht="30" x14ac:dyDescent="0.25">
      <c r="A319" s="1" t="str">
        <f>+B317&amp;".1"</f>
        <v>21.1</v>
      </c>
      <c r="B319" s="93" t="s">
        <v>342</v>
      </c>
      <c r="C319" s="116" t="s">
        <v>406</v>
      </c>
      <c r="D319" s="20">
        <v>43862</v>
      </c>
      <c r="E319" s="20">
        <v>43889</v>
      </c>
      <c r="F319" s="65">
        <v>3</v>
      </c>
      <c r="G319" s="65">
        <v>100</v>
      </c>
      <c r="H319" s="65">
        <f>+G319*F319</f>
        <v>300</v>
      </c>
      <c r="J319" s="65">
        <f>H319</f>
        <v>300</v>
      </c>
      <c r="K319" s="65"/>
      <c r="L319" s="65"/>
      <c r="N319" s="58">
        <f t="shared" ref="N319:N327" si="66">+H319-J319-K319-L319</f>
        <v>0</v>
      </c>
      <c r="P319" s="125">
        <v>2</v>
      </c>
    </row>
    <row r="320" spans="1:18" ht="30" x14ac:dyDescent="0.25">
      <c r="A320" s="1" t="str">
        <f>+B317&amp;".2"</f>
        <v>21.2</v>
      </c>
      <c r="B320" s="93" t="s">
        <v>342</v>
      </c>
      <c r="C320" s="116" t="s">
        <v>407</v>
      </c>
      <c r="D320" s="20">
        <v>43862</v>
      </c>
      <c r="E320" s="20">
        <v>43889</v>
      </c>
      <c r="F320" s="65">
        <v>3</v>
      </c>
      <c r="G320" s="65">
        <v>100</v>
      </c>
      <c r="H320" s="65">
        <f t="shared" ref="H320" si="67">+G320*F320</f>
        <v>300</v>
      </c>
      <c r="J320" s="65">
        <f>H320</f>
        <v>300</v>
      </c>
      <c r="K320" s="65"/>
      <c r="L320" s="65"/>
      <c r="N320" s="58">
        <f t="shared" si="66"/>
        <v>0</v>
      </c>
    </row>
    <row r="321" spans="1:16" ht="30" x14ac:dyDescent="0.25">
      <c r="A321" s="1" t="str">
        <f>+B317&amp;".3"</f>
        <v>21.3</v>
      </c>
      <c r="B321" s="118" t="s">
        <v>340</v>
      </c>
      <c r="C321" s="90" t="s">
        <v>395</v>
      </c>
      <c r="D321" s="20">
        <v>43862</v>
      </c>
      <c r="E321" s="20">
        <v>43889</v>
      </c>
      <c r="F321" s="65">
        <v>1</v>
      </c>
      <c r="G321" s="65">
        <v>140</v>
      </c>
      <c r="H321" s="65">
        <f>+G321*F321</f>
        <v>140</v>
      </c>
      <c r="J321" s="70">
        <f t="shared" ref="J321:J322" si="68">H321</f>
        <v>140</v>
      </c>
      <c r="K321" s="65"/>
      <c r="L321" s="65"/>
      <c r="N321" s="58">
        <f t="shared" si="66"/>
        <v>0</v>
      </c>
    </row>
    <row r="322" spans="1:16" ht="30" x14ac:dyDescent="0.25">
      <c r="A322" s="1" t="str">
        <f>+B317&amp;".4"</f>
        <v>21.4</v>
      </c>
      <c r="B322" s="118" t="s">
        <v>340</v>
      </c>
      <c r="C322" s="90" t="s">
        <v>414</v>
      </c>
      <c r="D322" s="20">
        <v>43862</v>
      </c>
      <c r="E322" s="20">
        <v>43889</v>
      </c>
      <c r="F322" s="65">
        <v>1</v>
      </c>
      <c r="G322" s="65">
        <v>70</v>
      </c>
      <c r="H322" s="65">
        <f t="shared" ref="H322" si="69">+G322*F322</f>
        <v>70</v>
      </c>
      <c r="J322" s="70">
        <f t="shared" si="68"/>
        <v>70</v>
      </c>
      <c r="K322" s="65"/>
      <c r="L322" s="65"/>
      <c r="N322" s="58">
        <f t="shared" si="66"/>
        <v>0</v>
      </c>
    </row>
    <row r="323" spans="1:16" x14ac:dyDescent="0.25">
      <c r="A323" s="1" t="str">
        <f>+B317&amp;".5"</f>
        <v>21.5</v>
      </c>
      <c r="B323" s="1"/>
      <c r="C323" s="1"/>
      <c r="D323" s="1"/>
      <c r="E323" s="1"/>
      <c r="F323" s="65"/>
      <c r="G323" s="65"/>
      <c r="H323" s="65">
        <f t="shared" ref="H323:H326" si="70">+G323*F323</f>
        <v>0</v>
      </c>
      <c r="J323" s="65"/>
      <c r="K323" s="65"/>
      <c r="L323" s="65"/>
      <c r="N323" s="58">
        <f t="shared" si="66"/>
        <v>0</v>
      </c>
    </row>
    <row r="324" spans="1:16" x14ac:dyDescent="0.25">
      <c r="A324" s="1" t="str">
        <f>+B317&amp;".6"</f>
        <v>21.6</v>
      </c>
      <c r="B324" s="1"/>
      <c r="C324" s="1"/>
      <c r="D324" s="1"/>
      <c r="E324" s="1"/>
      <c r="F324" s="65"/>
      <c r="G324" s="65"/>
      <c r="H324" s="65">
        <f t="shared" si="70"/>
        <v>0</v>
      </c>
      <c r="J324" s="65"/>
      <c r="K324" s="65"/>
      <c r="L324" s="65"/>
      <c r="N324" s="58">
        <f t="shared" si="66"/>
        <v>0</v>
      </c>
    </row>
    <row r="325" spans="1:16" x14ac:dyDescent="0.25">
      <c r="A325" s="1" t="str">
        <f>+B317&amp;".7"</f>
        <v>21.7</v>
      </c>
      <c r="B325" s="1"/>
      <c r="C325" s="1"/>
      <c r="D325" s="1"/>
      <c r="E325" s="1"/>
      <c r="F325" s="65"/>
      <c r="G325" s="65"/>
      <c r="H325" s="65">
        <f t="shared" si="70"/>
        <v>0</v>
      </c>
      <c r="J325" s="65"/>
      <c r="K325" s="65"/>
      <c r="L325" s="65"/>
      <c r="N325" s="58">
        <f t="shared" si="66"/>
        <v>0</v>
      </c>
    </row>
    <row r="326" spans="1:16" x14ac:dyDescent="0.25">
      <c r="A326" s="1" t="str">
        <f>+B317&amp;".8"</f>
        <v>21.8</v>
      </c>
      <c r="B326" s="1"/>
      <c r="C326" s="1"/>
      <c r="D326" s="1"/>
      <c r="E326" s="1"/>
      <c r="F326" s="65"/>
      <c r="G326" s="65"/>
      <c r="H326" s="65">
        <f t="shared" si="70"/>
        <v>0</v>
      </c>
      <c r="J326" s="65"/>
      <c r="K326" s="65"/>
      <c r="L326" s="65"/>
      <c r="N326" s="58">
        <f t="shared" si="66"/>
        <v>0</v>
      </c>
    </row>
    <row r="327" spans="1:16" x14ac:dyDescent="0.25">
      <c r="H327" s="3">
        <f>SUM(H319:H326)</f>
        <v>810</v>
      </c>
      <c r="J327" s="3">
        <f>SUM(J319:K326)</f>
        <v>810</v>
      </c>
      <c r="K327" s="3">
        <f>SUM(K319:K326)</f>
        <v>0</v>
      </c>
      <c r="L327" s="3">
        <f>SUM(L319:L326)</f>
        <v>0</v>
      </c>
      <c r="N327" s="58">
        <f t="shared" si="66"/>
        <v>0</v>
      </c>
    </row>
    <row r="328" spans="1:16" x14ac:dyDescent="0.25">
      <c r="H328" s="35">
        <f>J328+K328+L328</f>
        <v>1</v>
      </c>
      <c r="I328" s="36"/>
      <c r="J328" s="35">
        <f>+J327/H327</f>
        <v>1</v>
      </c>
      <c r="K328" s="35">
        <f>+K327/H327</f>
        <v>0</v>
      </c>
      <c r="L328" s="35">
        <f>+L327/H327</f>
        <v>0</v>
      </c>
    </row>
    <row r="330" spans="1:16" x14ac:dyDescent="0.25">
      <c r="A330" t="s">
        <v>137</v>
      </c>
      <c r="B330" s="92">
        <v>22</v>
      </c>
      <c r="C330" s="324" t="str">
        <f>+'1. Técnico B'!B30</f>
        <v xml:space="preserve">Visita a terreno con productores </v>
      </c>
      <c r="D330" s="325"/>
      <c r="E330" s="325"/>
      <c r="F330" s="325"/>
      <c r="G330" s="325"/>
      <c r="H330" s="326"/>
    </row>
    <row r="331" spans="1:16" ht="30" x14ac:dyDescent="0.25">
      <c r="A331" s="2" t="s">
        <v>138</v>
      </c>
      <c r="B331" s="2" t="s">
        <v>139</v>
      </c>
      <c r="C331" s="2" t="s">
        <v>140</v>
      </c>
      <c r="D331" s="2" t="s">
        <v>141</v>
      </c>
      <c r="E331" s="2" t="s">
        <v>142</v>
      </c>
      <c r="F331" s="2" t="s">
        <v>143</v>
      </c>
      <c r="G331" s="41" t="s">
        <v>144</v>
      </c>
      <c r="H331" s="41" t="s">
        <v>145</v>
      </c>
      <c r="I331" s="12"/>
      <c r="J331" s="40" t="s">
        <v>83</v>
      </c>
      <c r="K331" s="41" t="s">
        <v>84</v>
      </c>
      <c r="L331" s="41" t="s">
        <v>85</v>
      </c>
      <c r="N331" s="59" t="s">
        <v>87</v>
      </c>
    </row>
    <row r="332" spans="1:16" ht="30" x14ac:dyDescent="0.25">
      <c r="A332" s="1" t="str">
        <f>+B330&amp;".1"</f>
        <v>22.1</v>
      </c>
      <c r="B332" s="93" t="s">
        <v>342</v>
      </c>
      <c r="C332" s="116" t="s">
        <v>406</v>
      </c>
      <c r="D332" s="20">
        <v>44044</v>
      </c>
      <c r="E332" s="20">
        <v>44408</v>
      </c>
      <c r="F332" s="65">
        <v>3</v>
      </c>
      <c r="G332" s="65">
        <v>100</v>
      </c>
      <c r="H332" s="65">
        <f>+G332*F332</f>
        <v>300</v>
      </c>
      <c r="J332" s="65">
        <f>H332</f>
        <v>300</v>
      </c>
      <c r="K332" s="65"/>
      <c r="L332" s="65"/>
      <c r="N332" s="58">
        <f t="shared" ref="N332:N344" si="71">+H332-J332-K332-L332</f>
        <v>0</v>
      </c>
    </row>
    <row r="333" spans="1:16" ht="30" x14ac:dyDescent="0.25">
      <c r="A333" s="1" t="str">
        <f>+B330&amp;".2"</f>
        <v>22.2</v>
      </c>
      <c r="B333" s="93" t="s">
        <v>342</v>
      </c>
      <c r="C333" s="116" t="s">
        <v>407</v>
      </c>
      <c r="D333" s="20">
        <v>44044</v>
      </c>
      <c r="E333" s="20">
        <v>44408</v>
      </c>
      <c r="F333" s="65">
        <v>3</v>
      </c>
      <c r="G333" s="65">
        <v>100</v>
      </c>
      <c r="H333" s="65">
        <f t="shared" ref="H333" si="72">+G333*F333</f>
        <v>300</v>
      </c>
      <c r="J333" s="65">
        <f>H333</f>
        <v>300</v>
      </c>
      <c r="K333" s="65"/>
      <c r="L333" s="65"/>
      <c r="N333" s="58">
        <f t="shared" si="71"/>
        <v>0</v>
      </c>
      <c r="P333" s="125">
        <v>2</v>
      </c>
    </row>
    <row r="334" spans="1:16" ht="30" x14ac:dyDescent="0.25">
      <c r="A334" s="1" t="str">
        <f>+B330&amp;".3"</f>
        <v>22.3</v>
      </c>
      <c r="B334" s="118" t="s">
        <v>340</v>
      </c>
      <c r="C334" s="90" t="s">
        <v>395</v>
      </c>
      <c r="D334" s="20">
        <v>44044</v>
      </c>
      <c r="E334" s="20">
        <v>44408</v>
      </c>
      <c r="F334" s="65">
        <v>1</v>
      </c>
      <c r="G334" s="65">
        <v>140</v>
      </c>
      <c r="H334" s="65">
        <f>+G334*F334</f>
        <v>140</v>
      </c>
      <c r="J334" s="70">
        <f>H334</f>
        <v>140</v>
      </c>
      <c r="K334" s="65"/>
      <c r="L334" s="65"/>
      <c r="N334" s="58">
        <f t="shared" si="71"/>
        <v>0</v>
      </c>
    </row>
    <row r="335" spans="1:16" ht="30" x14ac:dyDescent="0.25">
      <c r="A335" s="1" t="str">
        <f>+B330&amp;".4"</f>
        <v>22.4</v>
      </c>
      <c r="B335" s="118" t="s">
        <v>340</v>
      </c>
      <c r="C335" s="90" t="s">
        <v>414</v>
      </c>
      <c r="D335" s="20">
        <v>44044</v>
      </c>
      <c r="E335" s="20">
        <v>44408</v>
      </c>
      <c r="F335" s="65">
        <v>1</v>
      </c>
      <c r="G335" s="65">
        <v>70</v>
      </c>
      <c r="H335" s="65">
        <f t="shared" ref="H335" si="73">+G335*F335</f>
        <v>70</v>
      </c>
      <c r="J335" s="70">
        <f>H335</f>
        <v>70</v>
      </c>
      <c r="K335" s="65"/>
      <c r="L335" s="65"/>
      <c r="N335" s="58">
        <f t="shared" si="71"/>
        <v>0</v>
      </c>
    </row>
    <row r="336" spans="1:16" x14ac:dyDescent="0.25">
      <c r="A336" s="1" t="str">
        <f>+B330&amp;".5"</f>
        <v>22.5</v>
      </c>
      <c r="B336" s="1"/>
      <c r="C336" s="1"/>
      <c r="D336" s="1"/>
      <c r="E336" s="1"/>
      <c r="F336" s="65"/>
      <c r="G336" s="65"/>
      <c r="H336" s="65">
        <f t="shared" ref="H336:H343" si="74">+G336*F336</f>
        <v>0</v>
      </c>
      <c r="J336" s="65"/>
      <c r="K336" s="65"/>
      <c r="L336" s="65"/>
      <c r="N336" s="58">
        <f t="shared" si="71"/>
        <v>0</v>
      </c>
    </row>
    <row r="337" spans="1:16" x14ac:dyDescent="0.25">
      <c r="A337" s="1" t="str">
        <f>+B330&amp;".6"</f>
        <v>22.6</v>
      </c>
      <c r="B337" s="1"/>
      <c r="C337" s="1"/>
      <c r="D337" s="1"/>
      <c r="E337" s="1"/>
      <c r="F337" s="65"/>
      <c r="G337" s="65"/>
      <c r="H337" s="65">
        <f t="shared" si="74"/>
        <v>0</v>
      </c>
      <c r="J337" s="65"/>
      <c r="K337" s="65"/>
      <c r="L337" s="65"/>
      <c r="N337" s="58">
        <f t="shared" si="71"/>
        <v>0</v>
      </c>
    </row>
    <row r="338" spans="1:16" x14ac:dyDescent="0.25">
      <c r="A338" s="1" t="str">
        <f>+B330&amp;".7"</f>
        <v>22.7</v>
      </c>
      <c r="B338" s="1"/>
      <c r="C338" s="1"/>
      <c r="D338" s="1"/>
      <c r="E338" s="1"/>
      <c r="F338" s="65"/>
      <c r="G338" s="65"/>
      <c r="H338" s="65">
        <f t="shared" si="74"/>
        <v>0</v>
      </c>
      <c r="J338" s="65"/>
      <c r="K338" s="65"/>
      <c r="L338" s="65"/>
      <c r="N338" s="58">
        <f t="shared" si="71"/>
        <v>0</v>
      </c>
    </row>
    <row r="339" spans="1:16" x14ac:dyDescent="0.25">
      <c r="A339" s="1"/>
      <c r="B339" s="1"/>
      <c r="C339" s="1"/>
      <c r="D339" s="1"/>
      <c r="E339" s="1"/>
      <c r="F339" s="65"/>
      <c r="G339" s="65"/>
      <c r="H339" s="65"/>
      <c r="J339" s="65"/>
      <c r="K339" s="65"/>
      <c r="L339" s="65"/>
      <c r="N339" s="58"/>
    </row>
    <row r="340" spans="1:16" x14ac:dyDescent="0.25">
      <c r="A340" s="1"/>
      <c r="B340" s="1"/>
      <c r="C340" s="1"/>
      <c r="D340" s="1"/>
      <c r="E340" s="1"/>
      <c r="F340" s="65"/>
      <c r="G340" s="65"/>
      <c r="H340" s="65"/>
      <c r="J340" s="65"/>
      <c r="K340" s="65"/>
      <c r="L340" s="65"/>
      <c r="N340" s="58"/>
    </row>
    <row r="341" spans="1:16" x14ac:dyDescent="0.25">
      <c r="A341" s="1"/>
      <c r="B341" s="1"/>
      <c r="C341" s="1"/>
      <c r="D341" s="1"/>
      <c r="E341" s="1"/>
      <c r="F341" s="65"/>
      <c r="G341" s="65"/>
      <c r="H341" s="65"/>
      <c r="J341" s="65"/>
      <c r="K341" s="65"/>
      <c r="L341" s="65"/>
      <c r="N341" s="58"/>
    </row>
    <row r="342" spans="1:16" x14ac:dyDescent="0.25">
      <c r="A342" s="1"/>
      <c r="B342" s="1"/>
      <c r="C342" s="1"/>
      <c r="D342" s="1"/>
      <c r="E342" s="1"/>
      <c r="F342" s="65"/>
      <c r="G342" s="65"/>
      <c r="H342" s="65"/>
      <c r="J342" s="65"/>
      <c r="K342" s="65"/>
      <c r="L342" s="65"/>
      <c r="N342" s="58"/>
    </row>
    <row r="343" spans="1:16" x14ac:dyDescent="0.25">
      <c r="A343" s="1" t="str">
        <f>+B330&amp;".8"</f>
        <v>22.8</v>
      </c>
      <c r="B343" s="1"/>
      <c r="C343" s="1"/>
      <c r="D343" s="1"/>
      <c r="E343" s="1"/>
      <c r="F343" s="65"/>
      <c r="G343" s="65"/>
      <c r="H343" s="65">
        <f t="shared" si="74"/>
        <v>0</v>
      </c>
      <c r="J343" s="65"/>
      <c r="K343" s="65"/>
      <c r="L343" s="65"/>
      <c r="N343" s="58">
        <f t="shared" si="71"/>
        <v>0</v>
      </c>
    </row>
    <row r="344" spans="1:16" x14ac:dyDescent="0.25">
      <c r="H344" s="3">
        <f>SUM(H332:H343)</f>
        <v>810</v>
      </c>
      <c r="J344" s="3">
        <f>SUM(J332:J343)</f>
        <v>810</v>
      </c>
      <c r="K344" s="3">
        <f>SUM(K332:K343)</f>
        <v>0</v>
      </c>
      <c r="L344" s="3">
        <f>SUM(L332:L343)</f>
        <v>0</v>
      </c>
      <c r="N344" s="58">
        <f t="shared" si="71"/>
        <v>0</v>
      </c>
    </row>
    <row r="345" spans="1:16" x14ac:dyDescent="0.25">
      <c r="H345" s="35">
        <f>J345+K345+L345</f>
        <v>1</v>
      </c>
      <c r="I345" s="36"/>
      <c r="J345" s="35">
        <f>+J344/H344</f>
        <v>1</v>
      </c>
      <c r="K345" s="35">
        <f>+K344/H344</f>
        <v>0</v>
      </c>
      <c r="L345" s="35">
        <f>+L344/H344</f>
        <v>0</v>
      </c>
    </row>
    <row r="347" spans="1:16" x14ac:dyDescent="0.25">
      <c r="A347" t="s">
        <v>137</v>
      </c>
      <c r="B347" s="92">
        <v>23</v>
      </c>
      <c r="C347" s="327" t="str">
        <f>+'1. Técnico B'!B31</f>
        <v>Seminario de cierre de proyecto y entrega de Hoja de Ruta al Gobierno Regional de Los Ríos</v>
      </c>
      <c r="D347" s="328"/>
      <c r="E347" s="328"/>
      <c r="F347" s="328"/>
      <c r="G347" s="328"/>
      <c r="H347" s="329"/>
    </row>
    <row r="348" spans="1:16" ht="30" x14ac:dyDescent="0.25">
      <c r="A348" s="2" t="s">
        <v>138</v>
      </c>
      <c r="B348" s="2" t="s">
        <v>139</v>
      </c>
      <c r="C348" s="2" t="s">
        <v>140</v>
      </c>
      <c r="D348" s="2" t="s">
        <v>141</v>
      </c>
      <c r="E348" s="2" t="s">
        <v>142</v>
      </c>
      <c r="F348" s="2" t="s">
        <v>143</v>
      </c>
      <c r="G348" s="41" t="s">
        <v>144</v>
      </c>
      <c r="H348" s="41" t="s">
        <v>145</v>
      </c>
      <c r="I348" s="12"/>
      <c r="J348" s="40" t="s">
        <v>83</v>
      </c>
      <c r="K348" s="41" t="s">
        <v>84</v>
      </c>
      <c r="L348" s="41" t="s">
        <v>85</v>
      </c>
      <c r="M348" s="12"/>
      <c r="N348" s="59" t="s">
        <v>87</v>
      </c>
    </row>
    <row r="349" spans="1:16" ht="30" x14ac:dyDescent="0.25">
      <c r="A349" s="1" t="str">
        <f>+B347&amp;".1"</f>
        <v>23.1</v>
      </c>
      <c r="B349" s="93" t="s">
        <v>342</v>
      </c>
      <c r="C349" s="116" t="s">
        <v>406</v>
      </c>
      <c r="D349" s="103">
        <v>44470</v>
      </c>
      <c r="E349" s="103">
        <v>44500</v>
      </c>
      <c r="F349" s="65">
        <v>3</v>
      </c>
      <c r="G349" s="65">
        <v>100</v>
      </c>
      <c r="H349" s="65">
        <f>+G349*F349</f>
        <v>300</v>
      </c>
      <c r="J349" s="65">
        <f>H349</f>
        <v>300</v>
      </c>
      <c r="K349" s="65"/>
      <c r="L349" s="65"/>
      <c r="N349" s="58">
        <f>+H349-J349-K349-L349</f>
        <v>0</v>
      </c>
      <c r="P349" s="125">
        <v>2</v>
      </c>
    </row>
    <row r="350" spans="1:16" ht="30" x14ac:dyDescent="0.25">
      <c r="A350" s="1" t="str">
        <f>+B347&amp;".2"</f>
        <v>23.2</v>
      </c>
      <c r="B350" s="93" t="s">
        <v>342</v>
      </c>
      <c r="C350" s="116" t="s">
        <v>408</v>
      </c>
      <c r="D350" s="103">
        <v>44470</v>
      </c>
      <c r="E350" s="103">
        <v>44500</v>
      </c>
      <c r="F350" s="65">
        <v>3</v>
      </c>
      <c r="G350" s="65">
        <v>150</v>
      </c>
      <c r="H350" s="65">
        <f t="shared" ref="H350" si="75">+G350*F350</f>
        <v>450</v>
      </c>
      <c r="J350" s="65">
        <f>H350</f>
        <v>450</v>
      </c>
      <c r="K350" s="65"/>
      <c r="L350" s="65"/>
      <c r="N350" s="58">
        <f>+H350-J350-K350-L350</f>
        <v>0</v>
      </c>
    </row>
    <row r="351" spans="1:16" ht="30" x14ac:dyDescent="0.25">
      <c r="A351" s="1" t="str">
        <f>+B347&amp;".3"</f>
        <v>23.3</v>
      </c>
      <c r="B351" s="118" t="s">
        <v>340</v>
      </c>
      <c r="C351" s="90" t="s">
        <v>392</v>
      </c>
      <c r="D351" s="103">
        <v>44470</v>
      </c>
      <c r="E351" s="103">
        <v>44500</v>
      </c>
      <c r="F351" s="65">
        <v>1</v>
      </c>
      <c r="G351" s="65">
        <v>210</v>
      </c>
      <c r="H351" s="65">
        <f>+G351*F351</f>
        <v>210</v>
      </c>
      <c r="J351" s="70">
        <f t="shared" ref="J351" si="76">H351</f>
        <v>210</v>
      </c>
      <c r="K351" s="65"/>
      <c r="L351" s="65"/>
      <c r="N351" s="58">
        <f>+H352-J352-K351-L351</f>
        <v>0</v>
      </c>
    </row>
    <row r="352" spans="1:16" ht="30" x14ac:dyDescent="0.25">
      <c r="A352" s="1" t="str">
        <f>+B347&amp;".4"</f>
        <v>23.4</v>
      </c>
      <c r="B352" s="118" t="s">
        <v>340</v>
      </c>
      <c r="C352" s="90" t="s">
        <v>414</v>
      </c>
      <c r="D352" s="103">
        <v>44470</v>
      </c>
      <c r="E352" s="103">
        <v>44500</v>
      </c>
      <c r="F352" s="65">
        <v>1</v>
      </c>
      <c r="G352" s="65">
        <v>70</v>
      </c>
      <c r="H352" s="65">
        <f t="shared" ref="H352" si="77">+G352*F352</f>
        <v>70</v>
      </c>
      <c r="I352" s="120"/>
      <c r="J352" s="122">
        <f>H352</f>
        <v>70</v>
      </c>
      <c r="K352" s="65"/>
      <c r="L352" s="65"/>
      <c r="N352" s="58" t="e">
        <f>+#REF!-#REF!-K352-L352</f>
        <v>#REF!</v>
      </c>
    </row>
    <row r="353" spans="1:18" ht="30" x14ac:dyDescent="0.25">
      <c r="A353" s="1" t="str">
        <f>+B347&amp;".5"</f>
        <v>23.5</v>
      </c>
      <c r="B353" s="118" t="s">
        <v>341</v>
      </c>
      <c r="C353" s="100" t="s">
        <v>431</v>
      </c>
      <c r="D353" s="103">
        <v>44470</v>
      </c>
      <c r="E353" s="103">
        <v>44500</v>
      </c>
      <c r="F353" s="119">
        <v>1</v>
      </c>
      <c r="G353" s="119">
        <v>300</v>
      </c>
      <c r="H353" s="119">
        <f>+G353*F353</f>
        <v>300</v>
      </c>
      <c r="J353" s="122">
        <f>H353</f>
        <v>300</v>
      </c>
      <c r="K353" s="65"/>
      <c r="L353" s="65"/>
      <c r="N353" s="58">
        <f>+H351-J351-K353-L353</f>
        <v>0</v>
      </c>
    </row>
    <row r="354" spans="1:18" x14ac:dyDescent="0.25">
      <c r="A354" s="1" t="str">
        <f>+B347&amp;".6"</f>
        <v>23.6</v>
      </c>
      <c r="B354" s="1"/>
      <c r="C354" s="1"/>
      <c r="D354" s="1"/>
      <c r="E354" s="1"/>
      <c r="F354" s="65"/>
      <c r="G354" s="65"/>
      <c r="H354" s="65">
        <f t="shared" ref="H354:H356" si="78">+G354*F354</f>
        <v>0</v>
      </c>
      <c r="J354" s="65"/>
      <c r="K354" s="65"/>
      <c r="L354" s="65"/>
      <c r="N354" s="58">
        <f>+H354-J354-K354-L354</f>
        <v>0</v>
      </c>
    </row>
    <row r="355" spans="1:18" x14ac:dyDescent="0.25">
      <c r="A355" s="1" t="str">
        <f>+B347&amp;".7"</f>
        <v>23.7</v>
      </c>
      <c r="B355" s="1"/>
      <c r="C355" s="1"/>
      <c r="D355" s="1"/>
      <c r="E355" s="1"/>
      <c r="F355" s="65"/>
      <c r="G355" s="65"/>
      <c r="H355" s="65">
        <f t="shared" si="78"/>
        <v>0</v>
      </c>
      <c r="J355" s="65"/>
      <c r="K355" s="65"/>
      <c r="L355" s="65"/>
      <c r="N355" s="58">
        <f>+H355-J355-K355-L355</f>
        <v>0</v>
      </c>
    </row>
    <row r="356" spans="1:18" x14ac:dyDescent="0.25">
      <c r="A356" s="1" t="str">
        <f>+B347&amp;".8"</f>
        <v>23.8</v>
      </c>
      <c r="B356" s="1"/>
      <c r="C356" s="1"/>
      <c r="D356" s="1"/>
      <c r="E356" s="1"/>
      <c r="F356" s="65"/>
      <c r="G356" s="65"/>
      <c r="H356" s="65">
        <f t="shared" si="78"/>
        <v>0</v>
      </c>
      <c r="J356" s="65"/>
      <c r="K356" s="65"/>
      <c r="L356" s="65"/>
      <c r="N356" s="58">
        <f>+H356-J356-K356-L356</f>
        <v>0</v>
      </c>
    </row>
    <row r="357" spans="1:18" x14ac:dyDescent="0.25">
      <c r="H357" s="3">
        <f>SUM(H349:H356)</f>
        <v>1330</v>
      </c>
      <c r="J357" s="3">
        <f>SUM(J349:J356)</f>
        <v>1330</v>
      </c>
      <c r="K357" s="3">
        <f>SUM(K349:K356)</f>
        <v>0</v>
      </c>
      <c r="L357" s="3">
        <f>SUM(L349:L356)</f>
        <v>0</v>
      </c>
      <c r="N357" s="58">
        <f>+H357-J357-K357-L357</f>
        <v>0</v>
      </c>
    </row>
    <row r="358" spans="1:18" x14ac:dyDescent="0.25">
      <c r="H358" s="35">
        <f>J358+K358+L358</f>
        <v>1</v>
      </c>
      <c r="I358" s="36"/>
      <c r="J358" s="35">
        <f>+J357/H357</f>
        <v>1</v>
      </c>
      <c r="K358" s="35">
        <f>+K357/H357</f>
        <v>0</v>
      </c>
      <c r="L358" s="35">
        <f>+L357/H357</f>
        <v>0</v>
      </c>
      <c r="P358" s="125">
        <v>55</v>
      </c>
      <c r="Q358" s="126">
        <v>70</v>
      </c>
      <c r="R358">
        <f>P358*Q358</f>
        <v>3850</v>
      </c>
    </row>
    <row r="359" spans="1:18" x14ac:dyDescent="0.25">
      <c r="A359" t="s">
        <v>412</v>
      </c>
    </row>
    <row r="360" spans="1:18" hidden="1" x14ac:dyDescent="0.25">
      <c r="A360" t="s">
        <v>137</v>
      </c>
      <c r="B360" s="1">
        <v>24</v>
      </c>
      <c r="C360" s="321">
        <f>+'1. Técnico B'!B32</f>
        <v>0</v>
      </c>
      <c r="D360" s="322"/>
      <c r="E360" s="322"/>
      <c r="F360" s="322"/>
      <c r="G360" s="322"/>
      <c r="H360" s="323"/>
    </row>
    <row r="361" spans="1:18" ht="30" hidden="1" x14ac:dyDescent="0.25">
      <c r="A361" s="2" t="s">
        <v>138</v>
      </c>
      <c r="B361" s="2" t="s">
        <v>139</v>
      </c>
      <c r="C361" s="2" t="s">
        <v>140</v>
      </c>
      <c r="D361" s="2" t="s">
        <v>141</v>
      </c>
      <c r="E361" s="2" t="s">
        <v>142</v>
      </c>
      <c r="F361" s="2" t="s">
        <v>143</v>
      </c>
      <c r="G361" s="41" t="s">
        <v>144</v>
      </c>
      <c r="H361" s="41" t="s">
        <v>145</v>
      </c>
      <c r="I361" s="12"/>
      <c r="J361" s="40" t="s">
        <v>83</v>
      </c>
      <c r="K361" s="41" t="s">
        <v>84</v>
      </c>
      <c r="L361" s="41" t="s">
        <v>85</v>
      </c>
      <c r="N361" s="59" t="s">
        <v>87</v>
      </c>
    </row>
    <row r="362" spans="1:18" hidden="1" x14ac:dyDescent="0.25">
      <c r="A362" s="1" t="str">
        <f>+B360&amp;".1"</f>
        <v>24.1</v>
      </c>
      <c r="B362" s="1"/>
      <c r="C362" s="1"/>
      <c r="D362" s="1"/>
      <c r="E362" s="1"/>
      <c r="F362" s="65"/>
      <c r="G362" s="65"/>
      <c r="H362" s="65">
        <f>+G362*F362</f>
        <v>0</v>
      </c>
      <c r="J362" s="65"/>
      <c r="K362" s="65"/>
      <c r="L362" s="65"/>
      <c r="N362" s="58">
        <f t="shared" ref="N362:N370" si="79">+H362-J362-K362-L362</f>
        <v>0</v>
      </c>
    </row>
    <row r="363" spans="1:18" hidden="1" x14ac:dyDescent="0.25">
      <c r="A363" s="1" t="str">
        <f>+B360&amp;".2"</f>
        <v>24.2</v>
      </c>
      <c r="B363" s="1"/>
      <c r="C363" s="1"/>
      <c r="D363" s="1"/>
      <c r="E363" s="1"/>
      <c r="F363" s="65"/>
      <c r="G363" s="65"/>
      <c r="H363" s="65">
        <f t="shared" ref="H363:H369" si="80">+G363*F363</f>
        <v>0</v>
      </c>
      <c r="J363" s="65"/>
      <c r="K363" s="65"/>
      <c r="L363" s="65"/>
      <c r="N363" s="58">
        <f t="shared" si="79"/>
        <v>0</v>
      </c>
    </row>
    <row r="364" spans="1:18" hidden="1" x14ac:dyDescent="0.25">
      <c r="A364" s="1" t="str">
        <f>+B360&amp;".3"</f>
        <v>24.3</v>
      </c>
      <c r="B364" s="1"/>
      <c r="C364" s="1"/>
      <c r="D364" s="1"/>
      <c r="E364" s="1"/>
      <c r="F364" s="65"/>
      <c r="G364" s="65"/>
      <c r="H364" s="65">
        <f t="shared" si="80"/>
        <v>0</v>
      </c>
      <c r="J364" s="65"/>
      <c r="K364" s="65"/>
      <c r="L364" s="65"/>
      <c r="N364" s="58">
        <f t="shared" si="79"/>
        <v>0</v>
      </c>
    </row>
    <row r="365" spans="1:18" hidden="1" x14ac:dyDescent="0.25">
      <c r="A365" s="1" t="str">
        <f>+B360&amp;".4"</f>
        <v>24.4</v>
      </c>
      <c r="B365" s="1"/>
      <c r="C365" s="1"/>
      <c r="D365" s="1"/>
      <c r="E365" s="1"/>
      <c r="F365" s="65"/>
      <c r="G365" s="65"/>
      <c r="H365" s="65">
        <f t="shared" si="80"/>
        <v>0</v>
      </c>
      <c r="J365" s="65"/>
      <c r="K365" s="65"/>
      <c r="L365" s="65"/>
      <c r="N365" s="58">
        <f t="shared" si="79"/>
        <v>0</v>
      </c>
    </row>
    <row r="366" spans="1:18" hidden="1" x14ac:dyDescent="0.25">
      <c r="A366" s="1" t="str">
        <f>+B360&amp;".5"</f>
        <v>24.5</v>
      </c>
      <c r="B366" s="1"/>
      <c r="C366" s="1"/>
      <c r="D366" s="1"/>
      <c r="E366" s="1"/>
      <c r="F366" s="65"/>
      <c r="G366" s="65"/>
      <c r="H366" s="65">
        <f t="shared" si="80"/>
        <v>0</v>
      </c>
      <c r="J366" s="65"/>
      <c r="K366" s="65"/>
      <c r="L366" s="65"/>
      <c r="N366" s="58">
        <f t="shared" si="79"/>
        <v>0</v>
      </c>
    </row>
    <row r="367" spans="1:18" hidden="1" x14ac:dyDescent="0.25">
      <c r="A367" s="1" t="str">
        <f>+B360&amp;".6"</f>
        <v>24.6</v>
      </c>
      <c r="B367" s="1"/>
      <c r="C367" s="1"/>
      <c r="D367" s="1"/>
      <c r="E367" s="1"/>
      <c r="F367" s="65"/>
      <c r="G367" s="65"/>
      <c r="H367" s="65">
        <f t="shared" si="80"/>
        <v>0</v>
      </c>
      <c r="J367" s="65"/>
      <c r="K367" s="65"/>
      <c r="L367" s="65"/>
      <c r="N367" s="58">
        <f t="shared" si="79"/>
        <v>0</v>
      </c>
    </row>
    <row r="368" spans="1:18" hidden="1" x14ac:dyDescent="0.25">
      <c r="A368" s="1" t="str">
        <f>+B360&amp;".7"</f>
        <v>24.7</v>
      </c>
      <c r="B368" s="1"/>
      <c r="C368" s="1"/>
      <c r="D368" s="1"/>
      <c r="E368" s="1"/>
      <c r="F368" s="65"/>
      <c r="G368" s="65"/>
      <c r="H368" s="65">
        <f t="shared" si="80"/>
        <v>0</v>
      </c>
      <c r="J368" s="65"/>
      <c r="K368" s="65"/>
      <c r="L368" s="65"/>
      <c r="N368" s="58">
        <f t="shared" si="79"/>
        <v>0</v>
      </c>
    </row>
    <row r="369" spans="1:14" hidden="1" x14ac:dyDescent="0.25">
      <c r="A369" s="1" t="str">
        <f>+B360&amp;".8"</f>
        <v>24.8</v>
      </c>
      <c r="B369" s="1"/>
      <c r="C369" s="1"/>
      <c r="D369" s="1"/>
      <c r="E369" s="1"/>
      <c r="F369" s="65"/>
      <c r="G369" s="65"/>
      <c r="H369" s="65">
        <f t="shared" si="80"/>
        <v>0</v>
      </c>
      <c r="J369" s="65"/>
      <c r="K369" s="65"/>
      <c r="L369" s="65"/>
      <c r="N369" s="58">
        <f t="shared" si="79"/>
        <v>0</v>
      </c>
    </row>
    <row r="370" spans="1:14" hidden="1" x14ac:dyDescent="0.25">
      <c r="H370" s="3">
        <f>SUM(H362:H369)</f>
        <v>0</v>
      </c>
      <c r="J370" s="3">
        <f>SUM(J362:J369)</f>
        <v>0</v>
      </c>
      <c r="K370" s="3">
        <f>SUM(K362:K369)</f>
        <v>0</v>
      </c>
      <c r="L370" s="3">
        <f>SUM(L362:L369)</f>
        <v>0</v>
      </c>
      <c r="N370" s="58">
        <f t="shared" si="79"/>
        <v>0</v>
      </c>
    </row>
    <row r="371" spans="1:14" hidden="1" x14ac:dyDescent="0.25">
      <c r="H371" s="35" t="e">
        <f>J371+K371+L371</f>
        <v>#DIV/0!</v>
      </c>
      <c r="I371" s="36"/>
      <c r="J371" s="35" t="e">
        <f>+J370/H370</f>
        <v>#DIV/0!</v>
      </c>
      <c r="K371" s="35" t="e">
        <f>+K370/H370</f>
        <v>#DIV/0!</v>
      </c>
      <c r="L371" s="35" t="e">
        <f>+L370/H370</f>
        <v>#DIV/0!</v>
      </c>
    </row>
    <row r="372" spans="1:14" hidden="1" x14ac:dyDescent="0.25"/>
    <row r="373" spans="1:14" hidden="1" x14ac:dyDescent="0.25">
      <c r="A373" t="s">
        <v>137</v>
      </c>
      <c r="B373" s="1">
        <v>25</v>
      </c>
      <c r="C373" s="321">
        <f>+'1. Técnico B'!B33</f>
        <v>0</v>
      </c>
      <c r="D373" s="322"/>
      <c r="E373" s="322"/>
      <c r="F373" s="322"/>
      <c r="G373" s="322"/>
      <c r="H373" s="323"/>
    </row>
    <row r="374" spans="1:14" ht="30" hidden="1" x14ac:dyDescent="0.25">
      <c r="A374" s="2" t="s">
        <v>138</v>
      </c>
      <c r="B374" s="2" t="s">
        <v>139</v>
      </c>
      <c r="C374" s="2" t="s">
        <v>140</v>
      </c>
      <c r="D374" s="2" t="s">
        <v>141</v>
      </c>
      <c r="E374" s="2" t="s">
        <v>142</v>
      </c>
      <c r="F374" s="2" t="s">
        <v>143</v>
      </c>
      <c r="G374" s="41" t="s">
        <v>144</v>
      </c>
      <c r="H374" s="41" t="s">
        <v>145</v>
      </c>
      <c r="I374" s="12"/>
      <c r="J374" s="40" t="s">
        <v>83</v>
      </c>
      <c r="K374" s="41" t="s">
        <v>84</v>
      </c>
      <c r="L374" s="41" t="s">
        <v>85</v>
      </c>
      <c r="N374" s="59" t="s">
        <v>87</v>
      </c>
    </row>
    <row r="375" spans="1:14" hidden="1" x14ac:dyDescent="0.25">
      <c r="A375" s="1" t="str">
        <f>+B373&amp;".1"</f>
        <v>25.1</v>
      </c>
      <c r="B375" s="1"/>
      <c r="C375" s="1"/>
      <c r="D375" s="20"/>
      <c r="E375" s="20"/>
      <c r="F375" s="65"/>
      <c r="G375" s="65"/>
      <c r="H375" s="65">
        <f>+G375*F375</f>
        <v>0</v>
      </c>
      <c r="J375" s="65"/>
      <c r="K375" s="65"/>
      <c r="L375" s="65"/>
      <c r="N375" s="58">
        <f t="shared" ref="N375:N383" si="81">+H375-J375-K375-L375</f>
        <v>0</v>
      </c>
    </row>
    <row r="376" spans="1:14" hidden="1" x14ac:dyDescent="0.25">
      <c r="A376" s="1" t="str">
        <f>+B373&amp;".2"</f>
        <v>25.2</v>
      </c>
      <c r="B376" s="1"/>
      <c r="C376" s="1"/>
      <c r="D376" s="1"/>
      <c r="E376" s="1"/>
      <c r="F376" s="65"/>
      <c r="G376" s="65"/>
      <c r="H376" s="65">
        <f t="shared" ref="H376:H382" si="82">+G376*F376</f>
        <v>0</v>
      </c>
      <c r="J376" s="65"/>
      <c r="K376" s="65"/>
      <c r="L376" s="65"/>
      <c r="N376" s="58">
        <f t="shared" si="81"/>
        <v>0</v>
      </c>
    </row>
    <row r="377" spans="1:14" hidden="1" x14ac:dyDescent="0.25">
      <c r="A377" s="1" t="str">
        <f>+B373&amp;".3"</f>
        <v>25.3</v>
      </c>
      <c r="B377" s="1"/>
      <c r="C377" s="1"/>
      <c r="D377" s="1"/>
      <c r="E377" s="1"/>
      <c r="F377" s="65"/>
      <c r="G377" s="65"/>
      <c r="H377" s="65">
        <f t="shared" si="82"/>
        <v>0</v>
      </c>
      <c r="J377" s="65"/>
      <c r="K377" s="65"/>
      <c r="L377" s="65"/>
      <c r="N377" s="58">
        <f t="shared" si="81"/>
        <v>0</v>
      </c>
    </row>
    <row r="378" spans="1:14" hidden="1" x14ac:dyDescent="0.25">
      <c r="A378" s="1" t="str">
        <f>+B373&amp;".4"</f>
        <v>25.4</v>
      </c>
      <c r="B378" s="1"/>
      <c r="C378" s="1"/>
      <c r="D378" s="1"/>
      <c r="E378" s="1"/>
      <c r="F378" s="65"/>
      <c r="G378" s="65"/>
      <c r="H378" s="65">
        <f t="shared" si="82"/>
        <v>0</v>
      </c>
      <c r="J378" s="65"/>
      <c r="K378" s="65"/>
      <c r="L378" s="65"/>
      <c r="N378" s="58">
        <f t="shared" si="81"/>
        <v>0</v>
      </c>
    </row>
    <row r="379" spans="1:14" hidden="1" x14ac:dyDescent="0.25">
      <c r="A379" s="1" t="str">
        <f>+B373&amp;".5"</f>
        <v>25.5</v>
      </c>
      <c r="B379" s="1"/>
      <c r="C379" s="1"/>
      <c r="D379" s="1"/>
      <c r="E379" s="1"/>
      <c r="F379" s="65"/>
      <c r="G379" s="65"/>
      <c r="H379" s="65">
        <f t="shared" si="82"/>
        <v>0</v>
      </c>
      <c r="J379" s="65"/>
      <c r="K379" s="65"/>
      <c r="L379" s="65"/>
      <c r="N379" s="58">
        <f t="shared" si="81"/>
        <v>0</v>
      </c>
    </row>
    <row r="380" spans="1:14" hidden="1" x14ac:dyDescent="0.25">
      <c r="A380" s="1" t="str">
        <f>+B373&amp;".6"</f>
        <v>25.6</v>
      </c>
      <c r="B380" s="1"/>
      <c r="C380" s="1"/>
      <c r="D380" s="1"/>
      <c r="E380" s="1"/>
      <c r="F380" s="65"/>
      <c r="G380" s="65"/>
      <c r="H380" s="65">
        <f t="shared" si="82"/>
        <v>0</v>
      </c>
      <c r="J380" s="65"/>
      <c r="K380" s="65"/>
      <c r="L380" s="65"/>
      <c r="N380" s="58">
        <f t="shared" si="81"/>
        <v>0</v>
      </c>
    </row>
    <row r="381" spans="1:14" hidden="1" x14ac:dyDescent="0.25">
      <c r="A381" s="1" t="str">
        <f>+B373&amp;".7"</f>
        <v>25.7</v>
      </c>
      <c r="B381" s="1"/>
      <c r="C381" s="1"/>
      <c r="D381" s="1"/>
      <c r="E381" s="1"/>
      <c r="F381" s="65"/>
      <c r="G381" s="65"/>
      <c r="H381" s="65">
        <f t="shared" si="82"/>
        <v>0</v>
      </c>
      <c r="J381" s="65"/>
      <c r="K381" s="65"/>
      <c r="L381" s="65"/>
      <c r="N381" s="58">
        <f t="shared" si="81"/>
        <v>0</v>
      </c>
    </row>
    <row r="382" spans="1:14" hidden="1" x14ac:dyDescent="0.25">
      <c r="A382" s="1" t="str">
        <f>+B373&amp;".8"</f>
        <v>25.8</v>
      </c>
      <c r="B382" s="1"/>
      <c r="C382" s="1"/>
      <c r="D382" s="1"/>
      <c r="E382" s="1"/>
      <c r="F382" s="65"/>
      <c r="G382" s="65"/>
      <c r="H382" s="65">
        <f t="shared" si="82"/>
        <v>0</v>
      </c>
      <c r="J382" s="65"/>
      <c r="K382" s="65"/>
      <c r="L382" s="65"/>
      <c r="N382" s="58">
        <f t="shared" si="81"/>
        <v>0</v>
      </c>
    </row>
    <row r="383" spans="1:14" hidden="1" x14ac:dyDescent="0.25">
      <c r="H383" s="3">
        <f>SUM(H375:H382)</f>
        <v>0</v>
      </c>
      <c r="J383" s="3">
        <f>SUM(J375:J382)</f>
        <v>0</v>
      </c>
      <c r="K383" s="3">
        <f>SUM(K375:K382)</f>
        <v>0</v>
      </c>
      <c r="L383" s="3">
        <f>SUM(L375:L382)</f>
        <v>0</v>
      </c>
      <c r="N383" s="58">
        <f t="shared" si="81"/>
        <v>0</v>
      </c>
    </row>
    <row r="384" spans="1:14" hidden="1" x14ac:dyDescent="0.25">
      <c r="H384" s="35" t="e">
        <f>J384+K384+L384</f>
        <v>#DIV/0!</v>
      </c>
      <c r="I384" s="36"/>
      <c r="J384" s="35" t="e">
        <f>+J383/H383</f>
        <v>#DIV/0!</v>
      </c>
      <c r="K384" s="35" t="e">
        <f>+K383/H383</f>
        <v>#DIV/0!</v>
      </c>
      <c r="L384" s="35" t="e">
        <f>+L383/H383</f>
        <v>#DIV/0!</v>
      </c>
    </row>
    <row r="385" spans="1:14" hidden="1" x14ac:dyDescent="0.25"/>
    <row r="386" spans="1:14" hidden="1" x14ac:dyDescent="0.25">
      <c r="A386" t="s">
        <v>137</v>
      </c>
      <c r="B386" s="1">
        <v>26</v>
      </c>
      <c r="C386" s="321">
        <f>+'1. Técnico B'!B34</f>
        <v>0</v>
      </c>
      <c r="D386" s="322"/>
      <c r="E386" s="322"/>
      <c r="F386" s="322"/>
      <c r="G386" s="322"/>
      <c r="H386" s="323"/>
    </row>
    <row r="387" spans="1:14" ht="30" hidden="1" x14ac:dyDescent="0.25">
      <c r="A387" s="2" t="s">
        <v>138</v>
      </c>
      <c r="B387" s="2" t="s">
        <v>139</v>
      </c>
      <c r="C387" s="2" t="s">
        <v>140</v>
      </c>
      <c r="D387" s="2" t="s">
        <v>141</v>
      </c>
      <c r="E387" s="2" t="s">
        <v>142</v>
      </c>
      <c r="F387" s="2" t="s">
        <v>143</v>
      </c>
      <c r="G387" s="41" t="s">
        <v>144</v>
      </c>
      <c r="H387" s="41" t="s">
        <v>145</v>
      </c>
      <c r="I387" s="12"/>
      <c r="J387" s="40" t="s">
        <v>83</v>
      </c>
      <c r="K387" s="41" t="s">
        <v>84</v>
      </c>
      <c r="L387" s="41" t="s">
        <v>85</v>
      </c>
      <c r="N387" s="59" t="s">
        <v>87</v>
      </c>
    </row>
    <row r="388" spans="1:14" hidden="1" x14ac:dyDescent="0.25">
      <c r="A388" s="1" t="str">
        <f>+B386&amp;".1"</f>
        <v>26.1</v>
      </c>
      <c r="B388" s="1"/>
      <c r="C388" s="1"/>
      <c r="D388" s="1"/>
      <c r="E388" s="1"/>
      <c r="F388" s="65"/>
      <c r="G388" s="65"/>
      <c r="H388" s="65">
        <f>+G388*F388</f>
        <v>0</v>
      </c>
      <c r="J388" s="65"/>
      <c r="K388" s="65"/>
      <c r="L388" s="65"/>
      <c r="N388" s="58">
        <f t="shared" ref="N388:N396" si="83">+H388-J388-K388-L388</f>
        <v>0</v>
      </c>
    </row>
    <row r="389" spans="1:14" hidden="1" x14ac:dyDescent="0.25">
      <c r="A389" s="1" t="str">
        <f>+B386&amp;".2"</f>
        <v>26.2</v>
      </c>
      <c r="B389" s="1"/>
      <c r="C389" s="1"/>
      <c r="D389" s="1"/>
      <c r="E389" s="1"/>
      <c r="F389" s="65"/>
      <c r="G389" s="65"/>
      <c r="H389" s="65">
        <f t="shared" ref="H389:H395" si="84">+G389*F389</f>
        <v>0</v>
      </c>
      <c r="J389" s="65"/>
      <c r="K389" s="65"/>
      <c r="L389" s="65"/>
      <c r="N389" s="58">
        <f t="shared" si="83"/>
        <v>0</v>
      </c>
    </row>
    <row r="390" spans="1:14" hidden="1" x14ac:dyDescent="0.25">
      <c r="A390" s="1" t="str">
        <f>+B386&amp;".3"</f>
        <v>26.3</v>
      </c>
      <c r="B390" s="1"/>
      <c r="C390" s="1"/>
      <c r="D390" s="1"/>
      <c r="E390" s="1"/>
      <c r="F390" s="65"/>
      <c r="G390" s="65"/>
      <c r="H390" s="65">
        <f t="shared" si="84"/>
        <v>0</v>
      </c>
      <c r="J390" s="65"/>
      <c r="K390" s="65"/>
      <c r="L390" s="65"/>
      <c r="N390" s="58">
        <f t="shared" si="83"/>
        <v>0</v>
      </c>
    </row>
    <row r="391" spans="1:14" hidden="1" x14ac:dyDescent="0.25">
      <c r="A391" s="1" t="str">
        <f>+B386&amp;".4"</f>
        <v>26.4</v>
      </c>
      <c r="B391" s="1"/>
      <c r="C391" s="1"/>
      <c r="D391" s="1"/>
      <c r="E391" s="1"/>
      <c r="F391" s="65"/>
      <c r="G391" s="65"/>
      <c r="H391" s="65">
        <f t="shared" si="84"/>
        <v>0</v>
      </c>
      <c r="J391" s="65"/>
      <c r="K391" s="65"/>
      <c r="L391" s="65"/>
      <c r="N391" s="58">
        <f t="shared" si="83"/>
        <v>0</v>
      </c>
    </row>
    <row r="392" spans="1:14" hidden="1" x14ac:dyDescent="0.25">
      <c r="A392" s="1" t="str">
        <f>+B386&amp;".5"</f>
        <v>26.5</v>
      </c>
      <c r="B392" s="1"/>
      <c r="C392" s="1"/>
      <c r="D392" s="1"/>
      <c r="E392" s="1"/>
      <c r="F392" s="65"/>
      <c r="G392" s="65"/>
      <c r="H392" s="65">
        <f t="shared" si="84"/>
        <v>0</v>
      </c>
      <c r="J392" s="65"/>
      <c r="K392" s="65"/>
      <c r="L392" s="65"/>
      <c r="N392" s="58">
        <f t="shared" si="83"/>
        <v>0</v>
      </c>
    </row>
    <row r="393" spans="1:14" hidden="1" x14ac:dyDescent="0.25">
      <c r="A393" s="1" t="str">
        <f>+B386&amp;".6"</f>
        <v>26.6</v>
      </c>
      <c r="B393" s="1"/>
      <c r="C393" s="1"/>
      <c r="D393" s="1"/>
      <c r="E393" s="1"/>
      <c r="F393" s="65"/>
      <c r="G393" s="65"/>
      <c r="H393" s="65">
        <f t="shared" si="84"/>
        <v>0</v>
      </c>
      <c r="J393" s="65"/>
      <c r="K393" s="65"/>
      <c r="L393" s="65"/>
      <c r="N393" s="58">
        <f t="shared" si="83"/>
        <v>0</v>
      </c>
    </row>
    <row r="394" spans="1:14" hidden="1" x14ac:dyDescent="0.25">
      <c r="A394" s="1" t="str">
        <f>+B386&amp;".7"</f>
        <v>26.7</v>
      </c>
      <c r="B394" s="1"/>
      <c r="C394" s="1"/>
      <c r="D394" s="1"/>
      <c r="E394" s="1"/>
      <c r="F394" s="65"/>
      <c r="G394" s="65"/>
      <c r="H394" s="65">
        <f t="shared" si="84"/>
        <v>0</v>
      </c>
      <c r="J394" s="65"/>
      <c r="K394" s="65"/>
      <c r="L394" s="65"/>
      <c r="N394" s="58">
        <f t="shared" si="83"/>
        <v>0</v>
      </c>
    </row>
    <row r="395" spans="1:14" hidden="1" x14ac:dyDescent="0.25">
      <c r="A395" s="1" t="str">
        <f>+B386&amp;".8"</f>
        <v>26.8</v>
      </c>
      <c r="B395" s="1"/>
      <c r="C395" s="1"/>
      <c r="D395" s="1"/>
      <c r="E395" s="1"/>
      <c r="F395" s="65"/>
      <c r="G395" s="65"/>
      <c r="H395" s="65">
        <f t="shared" si="84"/>
        <v>0</v>
      </c>
      <c r="J395" s="65"/>
      <c r="K395" s="65"/>
      <c r="L395" s="65"/>
      <c r="N395" s="58">
        <f t="shared" si="83"/>
        <v>0</v>
      </c>
    </row>
    <row r="396" spans="1:14" hidden="1" x14ac:dyDescent="0.25">
      <c r="H396" s="3">
        <f>SUM(H388:H395)</f>
        <v>0</v>
      </c>
      <c r="J396" s="3">
        <f>SUM(J388:J395)</f>
        <v>0</v>
      </c>
      <c r="K396" s="3">
        <f>SUM(K388:K395)</f>
        <v>0</v>
      </c>
      <c r="L396" s="3">
        <f>SUM(L388:L395)</f>
        <v>0</v>
      </c>
      <c r="N396" s="58">
        <f t="shared" si="83"/>
        <v>0</v>
      </c>
    </row>
    <row r="397" spans="1:14" hidden="1" x14ac:dyDescent="0.25">
      <c r="H397" s="35" t="e">
        <f>J397+K397+L397</f>
        <v>#DIV/0!</v>
      </c>
      <c r="I397" s="36"/>
      <c r="J397" s="35" t="e">
        <f>+J396/H396</f>
        <v>#DIV/0!</v>
      </c>
      <c r="K397" s="35" t="e">
        <f>+K396/H396</f>
        <v>#DIV/0!</v>
      </c>
      <c r="L397" s="35" t="e">
        <f>+L396/H396</f>
        <v>#DIV/0!</v>
      </c>
    </row>
    <row r="398" spans="1:14" hidden="1" x14ac:dyDescent="0.25"/>
    <row r="399" spans="1:14" hidden="1" x14ac:dyDescent="0.25">
      <c r="A399" t="s">
        <v>137</v>
      </c>
      <c r="B399" s="1">
        <v>27</v>
      </c>
      <c r="C399" s="321">
        <f>+'1. Técnico B'!B35</f>
        <v>0</v>
      </c>
      <c r="D399" s="322"/>
      <c r="E399" s="322"/>
      <c r="F399" s="322"/>
      <c r="G399" s="322"/>
      <c r="H399" s="323"/>
    </row>
    <row r="400" spans="1:14" ht="30" hidden="1" x14ac:dyDescent="0.25">
      <c r="A400" s="2" t="s">
        <v>138</v>
      </c>
      <c r="B400" s="2" t="s">
        <v>139</v>
      </c>
      <c r="C400" s="2" t="s">
        <v>140</v>
      </c>
      <c r="D400" s="2" t="s">
        <v>141</v>
      </c>
      <c r="E400" s="2" t="s">
        <v>142</v>
      </c>
      <c r="F400" s="2" t="s">
        <v>143</v>
      </c>
      <c r="G400" s="41" t="s">
        <v>144</v>
      </c>
      <c r="H400" s="41" t="s">
        <v>145</v>
      </c>
      <c r="I400" s="12"/>
      <c r="J400" s="40" t="s">
        <v>83</v>
      </c>
      <c r="K400" s="41" t="s">
        <v>84</v>
      </c>
      <c r="L400" s="41" t="s">
        <v>85</v>
      </c>
      <c r="N400" s="59" t="s">
        <v>87</v>
      </c>
    </row>
    <row r="401" spans="1:14" hidden="1" x14ac:dyDescent="0.25">
      <c r="A401" s="1" t="str">
        <f>+B399&amp;".1"</f>
        <v>27.1</v>
      </c>
      <c r="B401" s="1"/>
      <c r="C401" s="1"/>
      <c r="D401" s="1"/>
      <c r="E401" s="1"/>
      <c r="F401" s="65"/>
      <c r="G401" s="65"/>
      <c r="H401" s="65">
        <f>+G401*F401</f>
        <v>0</v>
      </c>
      <c r="J401" s="65"/>
      <c r="K401" s="65"/>
      <c r="L401" s="65"/>
      <c r="N401" s="58">
        <f t="shared" ref="N401:N409" si="85">+H401-J401-K401-L401</f>
        <v>0</v>
      </c>
    </row>
    <row r="402" spans="1:14" hidden="1" x14ac:dyDescent="0.25">
      <c r="A402" s="1" t="str">
        <f>+B399&amp;".2"</f>
        <v>27.2</v>
      </c>
      <c r="B402" s="1"/>
      <c r="C402" s="1"/>
      <c r="D402" s="1"/>
      <c r="E402" s="1"/>
      <c r="F402" s="65"/>
      <c r="G402" s="65"/>
      <c r="H402" s="65">
        <f t="shared" ref="H402:H408" si="86">+G402*F402</f>
        <v>0</v>
      </c>
      <c r="J402" s="65"/>
      <c r="K402" s="65"/>
      <c r="L402" s="65"/>
      <c r="N402" s="58">
        <f t="shared" si="85"/>
        <v>0</v>
      </c>
    </row>
    <row r="403" spans="1:14" hidden="1" x14ac:dyDescent="0.25">
      <c r="A403" s="1" t="str">
        <f>+B399&amp;".3"</f>
        <v>27.3</v>
      </c>
      <c r="B403" s="1"/>
      <c r="C403" s="1"/>
      <c r="D403" s="1"/>
      <c r="E403" s="1"/>
      <c r="F403" s="65"/>
      <c r="G403" s="65"/>
      <c r="H403" s="65">
        <f t="shared" si="86"/>
        <v>0</v>
      </c>
      <c r="J403" s="65"/>
      <c r="K403" s="65"/>
      <c r="L403" s="65"/>
      <c r="N403" s="58">
        <f t="shared" si="85"/>
        <v>0</v>
      </c>
    </row>
    <row r="404" spans="1:14" hidden="1" x14ac:dyDescent="0.25">
      <c r="A404" s="1" t="str">
        <f>+B399&amp;".4"</f>
        <v>27.4</v>
      </c>
      <c r="B404" s="1"/>
      <c r="C404" s="1"/>
      <c r="D404" s="1"/>
      <c r="E404" s="1"/>
      <c r="F404" s="65"/>
      <c r="G404" s="65"/>
      <c r="H404" s="65">
        <f t="shared" si="86"/>
        <v>0</v>
      </c>
      <c r="J404" s="65"/>
      <c r="K404" s="65"/>
      <c r="L404" s="65"/>
      <c r="N404" s="58">
        <f t="shared" si="85"/>
        <v>0</v>
      </c>
    </row>
    <row r="405" spans="1:14" hidden="1" x14ac:dyDescent="0.25">
      <c r="A405" s="1" t="str">
        <f>+B399&amp;".5"</f>
        <v>27.5</v>
      </c>
      <c r="B405" s="1"/>
      <c r="C405" s="1"/>
      <c r="D405" s="1"/>
      <c r="E405" s="1"/>
      <c r="F405" s="65"/>
      <c r="G405" s="65"/>
      <c r="H405" s="65">
        <f t="shared" si="86"/>
        <v>0</v>
      </c>
      <c r="J405" s="65"/>
      <c r="K405" s="65"/>
      <c r="L405" s="65"/>
      <c r="N405" s="58">
        <f t="shared" si="85"/>
        <v>0</v>
      </c>
    </row>
    <row r="406" spans="1:14" hidden="1" x14ac:dyDescent="0.25">
      <c r="A406" s="1" t="str">
        <f>+B399&amp;".6"</f>
        <v>27.6</v>
      </c>
      <c r="B406" s="1"/>
      <c r="C406" s="1"/>
      <c r="D406" s="1"/>
      <c r="E406" s="1"/>
      <c r="F406" s="65"/>
      <c r="G406" s="65"/>
      <c r="H406" s="65">
        <f t="shared" si="86"/>
        <v>0</v>
      </c>
      <c r="J406" s="65"/>
      <c r="K406" s="65"/>
      <c r="L406" s="65"/>
      <c r="N406" s="58">
        <f t="shared" si="85"/>
        <v>0</v>
      </c>
    </row>
    <row r="407" spans="1:14" hidden="1" x14ac:dyDescent="0.25">
      <c r="A407" s="1" t="str">
        <f>+B399&amp;".7"</f>
        <v>27.7</v>
      </c>
      <c r="B407" s="1"/>
      <c r="C407" s="1"/>
      <c r="D407" s="1"/>
      <c r="E407" s="1"/>
      <c r="F407" s="65"/>
      <c r="G407" s="65"/>
      <c r="H407" s="65">
        <f t="shared" si="86"/>
        <v>0</v>
      </c>
      <c r="J407" s="65"/>
      <c r="K407" s="65"/>
      <c r="L407" s="65"/>
      <c r="N407" s="58">
        <f t="shared" si="85"/>
        <v>0</v>
      </c>
    </row>
    <row r="408" spans="1:14" hidden="1" x14ac:dyDescent="0.25">
      <c r="A408" s="1" t="str">
        <f>+B399&amp;".8"</f>
        <v>27.8</v>
      </c>
      <c r="B408" s="1"/>
      <c r="C408" s="1"/>
      <c r="D408" s="1"/>
      <c r="E408" s="1"/>
      <c r="F408" s="65"/>
      <c r="G408" s="65"/>
      <c r="H408" s="65">
        <f t="shared" si="86"/>
        <v>0</v>
      </c>
      <c r="J408" s="65"/>
      <c r="K408" s="65"/>
      <c r="L408" s="65"/>
      <c r="N408" s="58">
        <f t="shared" si="85"/>
        <v>0</v>
      </c>
    </row>
    <row r="409" spans="1:14" hidden="1" x14ac:dyDescent="0.25">
      <c r="H409" s="3">
        <f>SUM(H401:H408)</f>
        <v>0</v>
      </c>
      <c r="J409" s="3">
        <f>SUM(J401:J408)</f>
        <v>0</v>
      </c>
      <c r="K409" s="3">
        <f>SUM(K401:K408)</f>
        <v>0</v>
      </c>
      <c r="L409" s="3">
        <f>SUM(L401:L408)</f>
        <v>0</v>
      </c>
      <c r="N409" s="58">
        <f t="shared" si="85"/>
        <v>0</v>
      </c>
    </row>
    <row r="410" spans="1:14" hidden="1" x14ac:dyDescent="0.25">
      <c r="H410" s="35" t="e">
        <f>J410+K410+L410</f>
        <v>#DIV/0!</v>
      </c>
      <c r="I410" s="36"/>
      <c r="J410" s="35" t="e">
        <f>+J409/H409</f>
        <v>#DIV/0!</v>
      </c>
      <c r="K410" s="35" t="e">
        <f>+K409/H409</f>
        <v>#DIV/0!</v>
      </c>
      <c r="L410" s="35" t="e">
        <f>+L409/H409</f>
        <v>#DIV/0!</v>
      </c>
    </row>
    <row r="411" spans="1:14" hidden="1" x14ac:dyDescent="0.25"/>
    <row r="412" spans="1:14" hidden="1" x14ac:dyDescent="0.25">
      <c r="A412" t="s">
        <v>137</v>
      </c>
      <c r="B412" s="1">
        <v>28</v>
      </c>
      <c r="C412" s="321">
        <f>+'1. Técnico B'!B36</f>
        <v>0</v>
      </c>
      <c r="D412" s="322"/>
      <c r="E412" s="322"/>
      <c r="F412" s="322"/>
      <c r="G412" s="322"/>
      <c r="H412" s="323"/>
    </row>
    <row r="413" spans="1:14" ht="30" hidden="1" x14ac:dyDescent="0.25">
      <c r="A413" s="2" t="s">
        <v>138</v>
      </c>
      <c r="B413" s="2" t="s">
        <v>139</v>
      </c>
      <c r="C413" s="2" t="s">
        <v>140</v>
      </c>
      <c r="D413" s="2" t="s">
        <v>141</v>
      </c>
      <c r="E413" s="2" t="s">
        <v>142</v>
      </c>
      <c r="F413" s="2" t="s">
        <v>143</v>
      </c>
      <c r="G413" s="41" t="s">
        <v>144</v>
      </c>
      <c r="H413" s="41" t="s">
        <v>145</v>
      </c>
      <c r="I413" s="12"/>
      <c r="J413" s="40" t="s">
        <v>83</v>
      </c>
      <c r="K413" s="41" t="s">
        <v>84</v>
      </c>
      <c r="L413" s="41" t="s">
        <v>85</v>
      </c>
      <c r="N413" s="59" t="s">
        <v>87</v>
      </c>
    </row>
    <row r="414" spans="1:14" hidden="1" x14ac:dyDescent="0.25">
      <c r="A414" s="1" t="str">
        <f>+B412&amp;".1"</f>
        <v>28.1</v>
      </c>
      <c r="B414" s="1"/>
      <c r="C414" s="1"/>
      <c r="D414" s="1"/>
      <c r="E414" s="1"/>
      <c r="F414" s="65"/>
      <c r="G414" s="65"/>
      <c r="H414" s="65">
        <f>+G414*F414</f>
        <v>0</v>
      </c>
      <c r="J414" s="65"/>
      <c r="K414" s="65"/>
      <c r="L414" s="65"/>
      <c r="N414" s="58">
        <f t="shared" ref="N414:N422" si="87">+H414-J414-K414-L414</f>
        <v>0</v>
      </c>
    </row>
    <row r="415" spans="1:14" hidden="1" x14ac:dyDescent="0.25">
      <c r="A415" s="1" t="str">
        <f>+B412&amp;".2"</f>
        <v>28.2</v>
      </c>
      <c r="B415" s="1"/>
      <c r="C415" s="1"/>
      <c r="D415" s="1"/>
      <c r="E415" s="1"/>
      <c r="F415" s="65"/>
      <c r="G415" s="65"/>
      <c r="H415" s="65">
        <f t="shared" ref="H415:H421" si="88">+G415*F415</f>
        <v>0</v>
      </c>
      <c r="J415" s="65"/>
      <c r="K415" s="65"/>
      <c r="L415" s="65"/>
      <c r="N415" s="58">
        <f t="shared" si="87"/>
        <v>0</v>
      </c>
    </row>
    <row r="416" spans="1:14" hidden="1" x14ac:dyDescent="0.25">
      <c r="A416" s="1" t="str">
        <f>+B412&amp;".3"</f>
        <v>28.3</v>
      </c>
      <c r="B416" s="1"/>
      <c r="C416" s="1"/>
      <c r="D416" s="1"/>
      <c r="E416" s="1"/>
      <c r="F416" s="65"/>
      <c r="G416" s="65"/>
      <c r="H416" s="65">
        <f t="shared" si="88"/>
        <v>0</v>
      </c>
      <c r="J416" s="65"/>
      <c r="K416" s="65"/>
      <c r="L416" s="65"/>
      <c r="N416" s="58">
        <f t="shared" si="87"/>
        <v>0</v>
      </c>
    </row>
    <row r="417" spans="1:14" hidden="1" x14ac:dyDescent="0.25">
      <c r="A417" s="1" t="str">
        <f>+B412&amp;".4"</f>
        <v>28.4</v>
      </c>
      <c r="B417" s="1"/>
      <c r="C417" s="1"/>
      <c r="D417" s="1"/>
      <c r="E417" s="1"/>
      <c r="F417" s="65"/>
      <c r="G417" s="65"/>
      <c r="H417" s="65">
        <f t="shared" si="88"/>
        <v>0</v>
      </c>
      <c r="J417" s="65"/>
      <c r="K417" s="65"/>
      <c r="L417" s="65"/>
      <c r="N417" s="58">
        <f t="shared" si="87"/>
        <v>0</v>
      </c>
    </row>
    <row r="418" spans="1:14" hidden="1" x14ac:dyDescent="0.25">
      <c r="A418" s="1" t="str">
        <f>+B412&amp;".5"</f>
        <v>28.5</v>
      </c>
      <c r="B418" s="1"/>
      <c r="C418" s="1"/>
      <c r="D418" s="1"/>
      <c r="E418" s="1"/>
      <c r="F418" s="65"/>
      <c r="G418" s="65"/>
      <c r="H418" s="65">
        <f t="shared" si="88"/>
        <v>0</v>
      </c>
      <c r="J418" s="65"/>
      <c r="K418" s="65"/>
      <c r="L418" s="65"/>
      <c r="N418" s="58">
        <f t="shared" si="87"/>
        <v>0</v>
      </c>
    </row>
    <row r="419" spans="1:14" hidden="1" x14ac:dyDescent="0.25">
      <c r="A419" s="1" t="str">
        <f>+B412&amp;".6"</f>
        <v>28.6</v>
      </c>
      <c r="B419" s="1"/>
      <c r="C419" s="1"/>
      <c r="D419" s="1"/>
      <c r="E419" s="1"/>
      <c r="F419" s="65"/>
      <c r="G419" s="65"/>
      <c r="H419" s="65">
        <f t="shared" si="88"/>
        <v>0</v>
      </c>
      <c r="J419" s="65"/>
      <c r="K419" s="65"/>
      <c r="L419" s="65"/>
      <c r="N419" s="58">
        <f t="shared" si="87"/>
        <v>0</v>
      </c>
    </row>
    <row r="420" spans="1:14" hidden="1" x14ac:dyDescent="0.25">
      <c r="A420" s="1" t="str">
        <f>+B412&amp;".7"</f>
        <v>28.7</v>
      </c>
      <c r="B420" s="1"/>
      <c r="C420" s="1"/>
      <c r="D420" s="1"/>
      <c r="E420" s="1"/>
      <c r="F420" s="65"/>
      <c r="G420" s="65"/>
      <c r="H420" s="65">
        <f t="shared" si="88"/>
        <v>0</v>
      </c>
      <c r="J420" s="65"/>
      <c r="K420" s="65"/>
      <c r="L420" s="65"/>
      <c r="N420" s="58">
        <f t="shared" si="87"/>
        <v>0</v>
      </c>
    </row>
    <row r="421" spans="1:14" hidden="1" x14ac:dyDescent="0.25">
      <c r="A421" s="1" t="str">
        <f>+B412&amp;".8"</f>
        <v>28.8</v>
      </c>
      <c r="B421" s="1"/>
      <c r="C421" s="1"/>
      <c r="D421" s="1"/>
      <c r="E421" s="1"/>
      <c r="F421" s="65"/>
      <c r="G421" s="65"/>
      <c r="H421" s="65">
        <f t="shared" si="88"/>
        <v>0</v>
      </c>
      <c r="J421" s="65"/>
      <c r="K421" s="65"/>
      <c r="L421" s="65"/>
      <c r="N421" s="58">
        <f t="shared" si="87"/>
        <v>0</v>
      </c>
    </row>
    <row r="422" spans="1:14" hidden="1" x14ac:dyDescent="0.25">
      <c r="H422" s="3">
        <f>SUM(H414:H421)</f>
        <v>0</v>
      </c>
      <c r="J422" s="3">
        <f>SUM(J414:J421)</f>
        <v>0</v>
      </c>
      <c r="K422" s="3">
        <f>SUM(K414:K421)</f>
        <v>0</v>
      </c>
      <c r="L422" s="3">
        <f>SUM(L414:L421)</f>
        <v>0</v>
      </c>
      <c r="N422" s="58">
        <f t="shared" si="87"/>
        <v>0</v>
      </c>
    </row>
    <row r="423" spans="1:14" hidden="1" x14ac:dyDescent="0.25">
      <c r="H423" s="35" t="e">
        <f>J423+K423+L423</f>
        <v>#DIV/0!</v>
      </c>
      <c r="J423" s="35" t="e">
        <f>+J422/H422</f>
        <v>#DIV/0!</v>
      </c>
      <c r="K423" s="35" t="e">
        <f>+K422/H422</f>
        <v>#DIV/0!</v>
      </c>
      <c r="L423" s="35" t="e">
        <f>+L422/H422</f>
        <v>#DIV/0!</v>
      </c>
    </row>
    <row r="424" spans="1:14" hidden="1" x14ac:dyDescent="0.25"/>
    <row r="425" spans="1:14" hidden="1" x14ac:dyDescent="0.25">
      <c r="A425" t="s">
        <v>137</v>
      </c>
      <c r="B425" s="1">
        <v>29</v>
      </c>
      <c r="C425" s="321">
        <f>+'1. Técnico B'!B37</f>
        <v>0</v>
      </c>
      <c r="D425" s="322"/>
      <c r="E425" s="322"/>
      <c r="F425" s="322"/>
      <c r="G425" s="322"/>
      <c r="H425" s="323"/>
    </row>
    <row r="426" spans="1:14" ht="30" hidden="1" x14ac:dyDescent="0.25">
      <c r="A426" s="2" t="s">
        <v>138</v>
      </c>
      <c r="B426" s="2" t="s">
        <v>139</v>
      </c>
      <c r="C426" s="2" t="s">
        <v>140</v>
      </c>
      <c r="D426" s="2" t="s">
        <v>141</v>
      </c>
      <c r="E426" s="2" t="s">
        <v>142</v>
      </c>
      <c r="F426" s="2" t="s">
        <v>143</v>
      </c>
      <c r="G426" s="41" t="s">
        <v>144</v>
      </c>
      <c r="H426" s="41" t="s">
        <v>145</v>
      </c>
      <c r="I426" s="12"/>
      <c r="J426" s="40" t="s">
        <v>83</v>
      </c>
      <c r="K426" s="41" t="s">
        <v>84</v>
      </c>
      <c r="L426" s="41" t="s">
        <v>85</v>
      </c>
      <c r="N426" s="59" t="s">
        <v>87</v>
      </c>
    </row>
    <row r="427" spans="1:14" hidden="1" x14ac:dyDescent="0.25">
      <c r="A427" s="1" t="str">
        <f>+B425&amp;".1"</f>
        <v>29.1</v>
      </c>
      <c r="B427" s="1"/>
      <c r="C427" s="1"/>
      <c r="D427" s="1"/>
      <c r="E427" s="1"/>
      <c r="F427" s="65"/>
      <c r="G427" s="65"/>
      <c r="H427" s="65">
        <f>+G427*F427</f>
        <v>0</v>
      </c>
      <c r="J427" s="65"/>
      <c r="K427" s="65"/>
      <c r="L427" s="65"/>
      <c r="N427" s="58">
        <f t="shared" ref="N427:N435" si="89">+H427-J427-K427-L427</f>
        <v>0</v>
      </c>
    </row>
    <row r="428" spans="1:14" hidden="1" x14ac:dyDescent="0.25">
      <c r="A428" s="1" t="str">
        <f>+B425&amp;".2"</f>
        <v>29.2</v>
      </c>
      <c r="B428" s="1"/>
      <c r="C428" s="1"/>
      <c r="D428" s="1"/>
      <c r="E428" s="1"/>
      <c r="F428" s="65"/>
      <c r="G428" s="65"/>
      <c r="H428" s="65">
        <f t="shared" ref="H428:H434" si="90">+G428*F428</f>
        <v>0</v>
      </c>
      <c r="J428" s="65"/>
      <c r="K428" s="65"/>
      <c r="L428" s="65"/>
      <c r="N428" s="58">
        <f t="shared" si="89"/>
        <v>0</v>
      </c>
    </row>
    <row r="429" spans="1:14" hidden="1" x14ac:dyDescent="0.25">
      <c r="A429" s="1" t="str">
        <f>+B425&amp;".3"</f>
        <v>29.3</v>
      </c>
      <c r="B429" s="1"/>
      <c r="C429" s="1"/>
      <c r="D429" s="1"/>
      <c r="E429" s="1"/>
      <c r="F429" s="65"/>
      <c r="G429" s="65"/>
      <c r="H429" s="65">
        <f t="shared" si="90"/>
        <v>0</v>
      </c>
      <c r="J429" s="65"/>
      <c r="K429" s="65"/>
      <c r="L429" s="65"/>
      <c r="N429" s="58">
        <f t="shared" si="89"/>
        <v>0</v>
      </c>
    </row>
    <row r="430" spans="1:14" hidden="1" x14ac:dyDescent="0.25">
      <c r="A430" s="1" t="str">
        <f>+B425&amp;".4"</f>
        <v>29.4</v>
      </c>
      <c r="B430" s="1"/>
      <c r="C430" s="1"/>
      <c r="D430" s="1"/>
      <c r="E430" s="1"/>
      <c r="F430" s="65"/>
      <c r="G430" s="65"/>
      <c r="H430" s="65">
        <f t="shared" si="90"/>
        <v>0</v>
      </c>
      <c r="J430" s="65"/>
      <c r="K430" s="65"/>
      <c r="L430" s="65"/>
      <c r="N430" s="58">
        <f t="shared" si="89"/>
        <v>0</v>
      </c>
    </row>
    <row r="431" spans="1:14" hidden="1" x14ac:dyDescent="0.25">
      <c r="A431" s="1" t="str">
        <f>+B425&amp;".5"</f>
        <v>29.5</v>
      </c>
      <c r="B431" s="1"/>
      <c r="C431" s="1"/>
      <c r="D431" s="1"/>
      <c r="E431" s="1"/>
      <c r="F431" s="65"/>
      <c r="G431" s="65"/>
      <c r="H431" s="65">
        <f t="shared" si="90"/>
        <v>0</v>
      </c>
      <c r="J431" s="65"/>
      <c r="K431" s="65"/>
      <c r="L431" s="65"/>
      <c r="N431" s="58">
        <f t="shared" si="89"/>
        <v>0</v>
      </c>
    </row>
    <row r="432" spans="1:14" hidden="1" x14ac:dyDescent="0.25">
      <c r="A432" s="1" t="str">
        <f>+B425&amp;".6"</f>
        <v>29.6</v>
      </c>
      <c r="B432" s="1"/>
      <c r="C432" s="1"/>
      <c r="D432" s="1"/>
      <c r="E432" s="1"/>
      <c r="F432" s="65"/>
      <c r="G432" s="65"/>
      <c r="H432" s="65">
        <f t="shared" si="90"/>
        <v>0</v>
      </c>
      <c r="J432" s="65"/>
      <c r="K432" s="65"/>
      <c r="L432" s="65"/>
      <c r="N432" s="58">
        <f t="shared" si="89"/>
        <v>0</v>
      </c>
    </row>
    <row r="433" spans="1:14" hidden="1" x14ac:dyDescent="0.25">
      <c r="A433" s="1" t="str">
        <f>+B425&amp;".7"</f>
        <v>29.7</v>
      </c>
      <c r="B433" s="1"/>
      <c r="C433" s="1"/>
      <c r="D433" s="1"/>
      <c r="E433" s="1"/>
      <c r="F433" s="65"/>
      <c r="G433" s="65"/>
      <c r="H433" s="65">
        <f t="shared" si="90"/>
        <v>0</v>
      </c>
      <c r="J433" s="65"/>
      <c r="K433" s="65"/>
      <c r="L433" s="65"/>
      <c r="N433" s="58">
        <f t="shared" si="89"/>
        <v>0</v>
      </c>
    </row>
    <row r="434" spans="1:14" hidden="1" x14ac:dyDescent="0.25">
      <c r="A434" s="1" t="str">
        <f>+B425&amp;".8"</f>
        <v>29.8</v>
      </c>
      <c r="B434" s="1"/>
      <c r="C434" s="1"/>
      <c r="D434" s="1"/>
      <c r="E434" s="1"/>
      <c r="F434" s="65"/>
      <c r="G434" s="65"/>
      <c r="H434" s="65">
        <f t="shared" si="90"/>
        <v>0</v>
      </c>
      <c r="J434" s="65"/>
      <c r="K434" s="65"/>
      <c r="L434" s="65"/>
      <c r="N434" s="58">
        <f t="shared" si="89"/>
        <v>0</v>
      </c>
    </row>
    <row r="435" spans="1:14" hidden="1" x14ac:dyDescent="0.25">
      <c r="H435" s="3">
        <f>SUM(H427:H434)</f>
        <v>0</v>
      </c>
      <c r="J435" s="3">
        <f>SUM(J427:J434)</f>
        <v>0</v>
      </c>
      <c r="K435" s="3">
        <f>SUM(K427:K434)</f>
        <v>0</v>
      </c>
      <c r="L435" s="3">
        <f>SUM(L427:L434)</f>
        <v>0</v>
      </c>
      <c r="N435" s="58">
        <f t="shared" si="89"/>
        <v>0</v>
      </c>
    </row>
    <row r="436" spans="1:14" hidden="1" x14ac:dyDescent="0.25">
      <c r="H436" s="35" t="e">
        <f>J436+K436+L436</f>
        <v>#DIV/0!</v>
      </c>
      <c r="I436" s="36"/>
      <c r="J436" s="35" t="e">
        <f>+J435/H435</f>
        <v>#DIV/0!</v>
      </c>
      <c r="K436" s="35" t="e">
        <f>+K435/H435</f>
        <v>#DIV/0!</v>
      </c>
      <c r="L436" s="35" t="e">
        <f>+L435/H435</f>
        <v>#DIV/0!</v>
      </c>
    </row>
    <row r="437" spans="1:14" hidden="1" x14ac:dyDescent="0.25"/>
    <row r="438" spans="1:14" hidden="1" x14ac:dyDescent="0.25">
      <c r="A438" t="s">
        <v>137</v>
      </c>
      <c r="B438" s="1">
        <v>30</v>
      </c>
      <c r="C438" s="321">
        <f>+'1. Técnico B'!B38</f>
        <v>0</v>
      </c>
      <c r="D438" s="322"/>
      <c r="E438" s="322"/>
      <c r="F438" s="322"/>
      <c r="G438" s="322"/>
      <c r="H438" s="323"/>
    </row>
    <row r="439" spans="1:14" ht="30" hidden="1" x14ac:dyDescent="0.25">
      <c r="A439" s="2" t="s">
        <v>138</v>
      </c>
      <c r="B439" s="2" t="s">
        <v>139</v>
      </c>
      <c r="C439" s="2" t="s">
        <v>140</v>
      </c>
      <c r="D439" s="2" t="s">
        <v>141</v>
      </c>
      <c r="E439" s="2" t="s">
        <v>142</v>
      </c>
      <c r="F439" s="2" t="s">
        <v>143</v>
      </c>
      <c r="G439" s="41" t="s">
        <v>144</v>
      </c>
      <c r="H439" s="41" t="s">
        <v>145</v>
      </c>
      <c r="I439" s="12"/>
      <c r="J439" s="40" t="s">
        <v>83</v>
      </c>
      <c r="K439" s="41" t="s">
        <v>84</v>
      </c>
      <c r="L439" s="41" t="s">
        <v>85</v>
      </c>
      <c r="N439" s="59" t="s">
        <v>87</v>
      </c>
    </row>
    <row r="440" spans="1:14" hidden="1" x14ac:dyDescent="0.25">
      <c r="A440" s="1" t="str">
        <f>+B438&amp;".1"</f>
        <v>30.1</v>
      </c>
      <c r="B440" s="1"/>
      <c r="C440" s="1"/>
      <c r="D440" s="1"/>
      <c r="E440" s="1"/>
      <c r="F440" s="65"/>
      <c r="G440" s="65"/>
      <c r="H440" s="65">
        <f>+G440*F440</f>
        <v>0</v>
      </c>
      <c r="J440" s="65"/>
      <c r="K440" s="65"/>
      <c r="L440" s="65"/>
      <c r="N440" s="58">
        <f t="shared" ref="N440:N448" si="91">+H440-J440-K440-L440</f>
        <v>0</v>
      </c>
    </row>
    <row r="441" spans="1:14" hidden="1" x14ac:dyDescent="0.25">
      <c r="A441" s="1" t="str">
        <f>+B438&amp;".2"</f>
        <v>30.2</v>
      </c>
      <c r="B441" s="1"/>
      <c r="C441" s="1"/>
      <c r="D441" s="1"/>
      <c r="E441" s="1"/>
      <c r="F441" s="65"/>
      <c r="G441" s="65"/>
      <c r="H441" s="65">
        <f t="shared" ref="H441:H447" si="92">+G441*F441</f>
        <v>0</v>
      </c>
      <c r="J441" s="65"/>
      <c r="K441" s="65"/>
      <c r="L441" s="65"/>
      <c r="N441" s="58">
        <f t="shared" si="91"/>
        <v>0</v>
      </c>
    </row>
    <row r="442" spans="1:14" hidden="1" x14ac:dyDescent="0.25">
      <c r="A442" s="1" t="str">
        <f>+B438&amp;".3"</f>
        <v>30.3</v>
      </c>
      <c r="B442" s="1"/>
      <c r="C442" s="1"/>
      <c r="D442" s="1"/>
      <c r="E442" s="1"/>
      <c r="F442" s="65"/>
      <c r="G442" s="65"/>
      <c r="H442" s="65">
        <f t="shared" si="92"/>
        <v>0</v>
      </c>
      <c r="J442" s="65"/>
      <c r="K442" s="65"/>
      <c r="L442" s="65"/>
      <c r="N442" s="58">
        <f t="shared" si="91"/>
        <v>0</v>
      </c>
    </row>
    <row r="443" spans="1:14" hidden="1" x14ac:dyDescent="0.25">
      <c r="A443" s="1" t="str">
        <f>+B438&amp;".4"</f>
        <v>30.4</v>
      </c>
      <c r="B443" s="1"/>
      <c r="C443" s="1"/>
      <c r="D443" s="1"/>
      <c r="E443" s="1"/>
      <c r="F443" s="65"/>
      <c r="G443" s="65"/>
      <c r="H443" s="65">
        <f t="shared" si="92"/>
        <v>0</v>
      </c>
      <c r="J443" s="65"/>
      <c r="K443" s="65"/>
      <c r="L443" s="65"/>
      <c r="N443" s="58">
        <f t="shared" si="91"/>
        <v>0</v>
      </c>
    </row>
    <row r="444" spans="1:14" hidden="1" x14ac:dyDescent="0.25">
      <c r="A444" s="1" t="str">
        <f>+B438&amp;".5"</f>
        <v>30.5</v>
      </c>
      <c r="B444" s="1"/>
      <c r="C444" s="1"/>
      <c r="D444" s="1"/>
      <c r="E444" s="1"/>
      <c r="F444" s="65"/>
      <c r="G444" s="65"/>
      <c r="H444" s="65">
        <f t="shared" si="92"/>
        <v>0</v>
      </c>
      <c r="J444" s="65"/>
      <c r="K444" s="65"/>
      <c r="L444" s="65"/>
      <c r="N444" s="58">
        <f t="shared" si="91"/>
        <v>0</v>
      </c>
    </row>
    <row r="445" spans="1:14" hidden="1" x14ac:dyDescent="0.25">
      <c r="A445" s="1" t="str">
        <f>+B438&amp;".6"</f>
        <v>30.6</v>
      </c>
      <c r="B445" s="1"/>
      <c r="C445" s="1"/>
      <c r="D445" s="1"/>
      <c r="E445" s="1"/>
      <c r="F445" s="65"/>
      <c r="G445" s="65"/>
      <c r="H445" s="65">
        <f t="shared" si="92"/>
        <v>0</v>
      </c>
      <c r="J445" s="65"/>
      <c r="K445" s="65"/>
      <c r="L445" s="65"/>
      <c r="N445" s="58">
        <f t="shared" si="91"/>
        <v>0</v>
      </c>
    </row>
    <row r="446" spans="1:14" hidden="1" x14ac:dyDescent="0.25">
      <c r="A446" s="1" t="str">
        <f>+B438&amp;".7"</f>
        <v>30.7</v>
      </c>
      <c r="B446" s="1"/>
      <c r="C446" s="1"/>
      <c r="D446" s="1"/>
      <c r="E446" s="1"/>
      <c r="F446" s="65"/>
      <c r="G446" s="65"/>
      <c r="H446" s="65">
        <f t="shared" si="92"/>
        <v>0</v>
      </c>
      <c r="J446" s="65"/>
      <c r="K446" s="65"/>
      <c r="L446" s="65"/>
      <c r="N446" s="58">
        <f t="shared" si="91"/>
        <v>0</v>
      </c>
    </row>
    <row r="447" spans="1:14" hidden="1" x14ac:dyDescent="0.25">
      <c r="A447" s="1" t="str">
        <f>+B438&amp;".8"</f>
        <v>30.8</v>
      </c>
      <c r="B447" s="1"/>
      <c r="C447" s="1"/>
      <c r="D447" s="1"/>
      <c r="E447" s="1"/>
      <c r="F447" s="65"/>
      <c r="G447" s="65"/>
      <c r="H447" s="65">
        <f t="shared" si="92"/>
        <v>0</v>
      </c>
      <c r="J447" s="65"/>
      <c r="K447" s="65"/>
      <c r="L447" s="65"/>
      <c r="N447" s="58">
        <f t="shared" si="91"/>
        <v>0</v>
      </c>
    </row>
    <row r="448" spans="1:14" hidden="1" x14ac:dyDescent="0.25">
      <c r="H448" s="3">
        <f>SUM(H440:H447)</f>
        <v>0</v>
      </c>
      <c r="J448" s="3">
        <f>SUM(J440:J447)</f>
        <v>0</v>
      </c>
      <c r="K448" s="3">
        <f>SUM(K440:K447)</f>
        <v>0</v>
      </c>
      <c r="L448" s="3">
        <f>SUM(L440:L447)</f>
        <v>0</v>
      </c>
      <c r="N448" s="58">
        <f t="shared" si="91"/>
        <v>0</v>
      </c>
    </row>
    <row r="449" spans="1:13" hidden="1" x14ac:dyDescent="0.25">
      <c r="H449" s="35" t="e">
        <f>J449+K449+L449</f>
        <v>#DIV/0!</v>
      </c>
      <c r="I449" s="36"/>
      <c r="J449" s="35" t="e">
        <f>+J448/H448</f>
        <v>#DIV/0!</v>
      </c>
      <c r="K449" s="35" t="e">
        <f>+K448/H448</f>
        <v>#DIV/0!</v>
      </c>
      <c r="L449" s="35" t="e">
        <f>+L448/H448</f>
        <v>#DIV/0!</v>
      </c>
    </row>
    <row r="450" spans="1:13" x14ac:dyDescent="0.25">
      <c r="A450" t="s">
        <v>409</v>
      </c>
    </row>
    <row r="451" spans="1:13" x14ac:dyDescent="0.25">
      <c r="A451" t="s">
        <v>410</v>
      </c>
    </row>
    <row r="452" spans="1:13" x14ac:dyDescent="0.25">
      <c r="A452" t="s">
        <v>411</v>
      </c>
      <c r="H452" t="s">
        <v>158</v>
      </c>
    </row>
    <row r="453" spans="1:13" ht="25.5" x14ac:dyDescent="0.25">
      <c r="A453" t="s">
        <v>413</v>
      </c>
      <c r="H453" s="41" t="s">
        <v>145</v>
      </c>
      <c r="I453" s="12"/>
      <c r="J453" s="40" t="s">
        <v>83</v>
      </c>
      <c r="K453" s="41" t="s">
        <v>84</v>
      </c>
      <c r="L453" s="41" t="s">
        <v>85</v>
      </c>
    </row>
    <row r="454" spans="1:13" x14ac:dyDescent="0.25">
      <c r="H454" s="37">
        <f>+H18+H31+H44+H59+H72+H86+H99+H112+H131+H161+H176+H196+H209+H226+H239+H259+H272+H286+H299+H314+H327+H344+H357+H370+H383+H396+H409+H422+H435+H448</f>
        <v>92670</v>
      </c>
      <c r="I454" s="38"/>
      <c r="J454" s="37">
        <f>+J18+J31+J44+J59+J72+J86+J99+J112+J131+J161+J176+J196+J209+J226+J239+J259+J272+J286+J299+J314+J327+J344+J357+J370+J383+J396+J409+J422+J435+J448</f>
        <v>86670</v>
      </c>
      <c r="K454" s="37">
        <f>+K18+K31+K44+K59+K72+K86+K99+K112+K131+K161+K175+K196+K209+K226+K239+K259+K272+K286+K299+K314+K327+K344+K357+K370+K383+K396+K409+K422+K435+K448</f>
        <v>6000</v>
      </c>
      <c r="L454" s="37">
        <f>+L18+L31+L44+L59+L72+L86+L99+L112+L131+L161+L175+L196+L209+L226+L239+L259+L272+L286+L299+L314+L327+L344+L357+L370+L383+L396+L409+L422+L435+L448</f>
        <v>0</v>
      </c>
      <c r="M454" t="s">
        <v>159</v>
      </c>
    </row>
    <row r="456" spans="1:13" x14ac:dyDescent="0.25">
      <c r="H456" s="37">
        <f>+'Ab.Equipo profesional Consultor'!J24</f>
        <v>18000</v>
      </c>
      <c r="I456" s="38"/>
      <c r="J456" s="64">
        <v>0</v>
      </c>
      <c r="K456" s="37">
        <f>+'Ab.Equipo profesional Consultor'!L24</f>
        <v>14000</v>
      </c>
      <c r="L456" s="37">
        <f>+'Ab.Equipo profesional Consultor'!M24</f>
        <v>4000</v>
      </c>
      <c r="M456" t="s">
        <v>160</v>
      </c>
    </row>
    <row r="458" spans="1:13" x14ac:dyDescent="0.25">
      <c r="H458" s="3">
        <f>+H6-H456-H454</f>
        <v>0</v>
      </c>
      <c r="J458" s="3">
        <f>+J6-J456-J454</f>
        <v>0</v>
      </c>
      <c r="K458" s="3">
        <f>+K6-K456-K454</f>
        <v>0</v>
      </c>
      <c r="L458" s="3">
        <f>+L6-L456-L454</f>
        <v>0</v>
      </c>
      <c r="M458" t="s">
        <v>161</v>
      </c>
    </row>
    <row r="463" spans="1:13" x14ac:dyDescent="0.25">
      <c r="A463" t="s">
        <v>412</v>
      </c>
    </row>
    <row r="464" spans="1:13" x14ac:dyDescent="0.25">
      <c r="A464" t="s">
        <v>409</v>
      </c>
    </row>
    <row r="465" spans="1:1" x14ac:dyDescent="0.25">
      <c r="A465" t="s">
        <v>410</v>
      </c>
    </row>
    <row r="466" spans="1:1" x14ac:dyDescent="0.25">
      <c r="A466" t="s">
        <v>411</v>
      </c>
    </row>
    <row r="467" spans="1:1" x14ac:dyDescent="0.25">
      <c r="A467" t="s">
        <v>413</v>
      </c>
    </row>
  </sheetData>
  <mergeCells count="34">
    <mergeCell ref="C89:H89"/>
    <mergeCell ref="C102:H102"/>
    <mergeCell ref="C115:H115"/>
    <mergeCell ref="C134:H134"/>
    <mergeCell ref="C2:H2"/>
    <mergeCell ref="C3:H3"/>
    <mergeCell ref="C4:H4"/>
    <mergeCell ref="C75:H75"/>
    <mergeCell ref="C62:H62"/>
    <mergeCell ref="C47:H47"/>
    <mergeCell ref="C8:H8"/>
    <mergeCell ref="C21:H21"/>
    <mergeCell ref="C34:H34"/>
    <mergeCell ref="C199:H199"/>
    <mergeCell ref="C212:H212"/>
    <mergeCell ref="C229:H229"/>
    <mergeCell ref="C242:H242"/>
    <mergeCell ref="C164:H164"/>
    <mergeCell ref="A1:L1"/>
    <mergeCell ref="C399:H399"/>
    <mergeCell ref="C412:H412"/>
    <mergeCell ref="C425:H425"/>
    <mergeCell ref="C438:H438"/>
    <mergeCell ref="C330:H330"/>
    <mergeCell ref="C347:H347"/>
    <mergeCell ref="C360:H360"/>
    <mergeCell ref="C373:H373"/>
    <mergeCell ref="C386:H386"/>
    <mergeCell ref="C262:H262"/>
    <mergeCell ref="C275:H275"/>
    <mergeCell ref="C289:H289"/>
    <mergeCell ref="C302:H302"/>
    <mergeCell ref="C317:H317"/>
    <mergeCell ref="C179:H179"/>
  </mergeCells>
  <conditionalFormatting sqref="H19 H132">
    <cfRule type="cellIs" dxfId="59" priority="60" operator="lessThan">
      <formula>1</formula>
    </cfRule>
  </conditionalFormatting>
  <conditionalFormatting sqref="H32">
    <cfRule type="cellIs" dxfId="58" priority="59" operator="lessThan">
      <formula>1</formula>
    </cfRule>
  </conditionalFormatting>
  <conditionalFormatting sqref="H45">
    <cfRule type="cellIs" dxfId="57" priority="58" operator="lessThan">
      <formula>1</formula>
    </cfRule>
  </conditionalFormatting>
  <conditionalFormatting sqref="H60">
    <cfRule type="cellIs" dxfId="56" priority="57" operator="lessThan">
      <formula>1</formula>
    </cfRule>
  </conditionalFormatting>
  <conditionalFormatting sqref="H73">
    <cfRule type="cellIs" dxfId="55" priority="56" operator="lessThan">
      <formula>1</formula>
    </cfRule>
  </conditionalFormatting>
  <conditionalFormatting sqref="H87">
    <cfRule type="cellIs" dxfId="54" priority="55" operator="lessThan">
      <formula>1</formula>
    </cfRule>
  </conditionalFormatting>
  <conditionalFormatting sqref="H100">
    <cfRule type="cellIs" dxfId="53" priority="54" operator="lessThan">
      <formula>1</formula>
    </cfRule>
  </conditionalFormatting>
  <conditionalFormatting sqref="H113">
    <cfRule type="cellIs" dxfId="52" priority="53" operator="lessThan">
      <formula>1</formula>
    </cfRule>
  </conditionalFormatting>
  <conditionalFormatting sqref="H162">
    <cfRule type="cellIs" dxfId="51" priority="51" operator="lessThan">
      <formula>1</formula>
    </cfRule>
  </conditionalFormatting>
  <conditionalFormatting sqref="H177">
    <cfRule type="cellIs" dxfId="50" priority="50" operator="lessThan">
      <formula>1</formula>
    </cfRule>
  </conditionalFormatting>
  <conditionalFormatting sqref="H197">
    <cfRule type="cellIs" dxfId="49" priority="49" operator="lessThan">
      <formula>1</formula>
    </cfRule>
  </conditionalFormatting>
  <conditionalFormatting sqref="H210">
    <cfRule type="cellIs" dxfId="48" priority="48" operator="lessThan">
      <formula>1</formula>
    </cfRule>
  </conditionalFormatting>
  <conditionalFormatting sqref="H227">
    <cfRule type="cellIs" dxfId="47" priority="47" operator="lessThan">
      <formula>1</formula>
    </cfRule>
  </conditionalFormatting>
  <conditionalFormatting sqref="H240">
    <cfRule type="cellIs" dxfId="46" priority="46" operator="lessThan">
      <formula>1</formula>
    </cfRule>
  </conditionalFormatting>
  <conditionalFormatting sqref="H260">
    <cfRule type="cellIs" dxfId="45" priority="45" operator="lessThan">
      <formula>1</formula>
    </cfRule>
  </conditionalFormatting>
  <conditionalFormatting sqref="H273">
    <cfRule type="cellIs" dxfId="44" priority="44" operator="lessThan">
      <formula>1</formula>
    </cfRule>
  </conditionalFormatting>
  <conditionalFormatting sqref="H287">
    <cfRule type="cellIs" dxfId="43" priority="43" operator="lessThan">
      <formula>1</formula>
    </cfRule>
  </conditionalFormatting>
  <conditionalFormatting sqref="H300">
    <cfRule type="cellIs" dxfId="42" priority="42" operator="lessThan">
      <formula>1</formula>
    </cfRule>
  </conditionalFormatting>
  <conditionalFormatting sqref="H315">
    <cfRule type="cellIs" dxfId="41" priority="41" operator="lessThan">
      <formula>1</formula>
    </cfRule>
  </conditionalFormatting>
  <conditionalFormatting sqref="H328">
    <cfRule type="cellIs" dxfId="40" priority="40" operator="lessThan">
      <formula>1</formula>
    </cfRule>
  </conditionalFormatting>
  <conditionalFormatting sqref="H345">
    <cfRule type="cellIs" dxfId="39" priority="39" operator="lessThan">
      <formula>1</formula>
    </cfRule>
  </conditionalFormatting>
  <conditionalFormatting sqref="H358">
    <cfRule type="cellIs" dxfId="38" priority="38" operator="lessThan">
      <formula>1</formula>
    </cfRule>
  </conditionalFormatting>
  <conditionalFormatting sqref="H371">
    <cfRule type="cellIs" dxfId="37" priority="37" operator="lessThan">
      <formula>1</formula>
    </cfRule>
  </conditionalFormatting>
  <conditionalFormatting sqref="H384">
    <cfRule type="cellIs" dxfId="36" priority="36" operator="lessThan">
      <formula>1</formula>
    </cfRule>
  </conditionalFormatting>
  <conditionalFormatting sqref="H397">
    <cfRule type="cellIs" dxfId="35" priority="35" operator="lessThan">
      <formula>1</formula>
    </cfRule>
  </conditionalFormatting>
  <conditionalFormatting sqref="H410">
    <cfRule type="cellIs" dxfId="34" priority="34" operator="lessThan">
      <formula>1</formula>
    </cfRule>
  </conditionalFormatting>
  <conditionalFormatting sqref="H423">
    <cfRule type="cellIs" dxfId="33" priority="33" operator="lessThan">
      <formula>1</formula>
    </cfRule>
  </conditionalFormatting>
  <conditionalFormatting sqref="H436">
    <cfRule type="cellIs" dxfId="32" priority="32" operator="lessThan">
      <formula>1</formula>
    </cfRule>
  </conditionalFormatting>
  <conditionalFormatting sqref="H449">
    <cfRule type="cellIs" dxfId="31" priority="31" operator="lessThan">
      <formula>1</formula>
    </cfRule>
  </conditionalFormatting>
  <conditionalFormatting sqref="N10:N18 N50:N59 N77:N86 N136:N161 N117:N131">
    <cfRule type="cellIs" dxfId="30" priority="30" operator="greaterThan">
      <formula>0</formula>
    </cfRule>
  </conditionalFormatting>
  <conditionalFormatting sqref="N23:N31">
    <cfRule type="cellIs" dxfId="29" priority="29" operator="greaterThan">
      <formula>0</formula>
    </cfRule>
  </conditionalFormatting>
  <conditionalFormatting sqref="N36:N44">
    <cfRule type="cellIs" dxfId="28" priority="28" operator="greaterThan">
      <formula>0</formula>
    </cfRule>
  </conditionalFormatting>
  <conditionalFormatting sqref="N64:N72">
    <cfRule type="cellIs" dxfId="27" priority="26" operator="greaterThan">
      <formula>0</formula>
    </cfRule>
  </conditionalFormatting>
  <conditionalFormatting sqref="N91:N99">
    <cfRule type="cellIs" dxfId="26" priority="24" operator="greaterThan">
      <formula>0</formula>
    </cfRule>
  </conditionalFormatting>
  <conditionalFormatting sqref="N104:N112">
    <cfRule type="cellIs" dxfId="25" priority="23" operator="greaterThan">
      <formula>0</formula>
    </cfRule>
  </conditionalFormatting>
  <conditionalFormatting sqref="N166:N175">
    <cfRule type="cellIs" dxfId="24" priority="20" operator="greaterThan">
      <formula>0</formula>
    </cfRule>
  </conditionalFormatting>
  <conditionalFormatting sqref="N181:N196">
    <cfRule type="cellIs" dxfId="23" priority="19" operator="greaterThan">
      <formula>0</formula>
    </cfRule>
  </conditionalFormatting>
  <conditionalFormatting sqref="N201:N209">
    <cfRule type="cellIs" dxfId="22" priority="18" operator="greaterThan">
      <formula>0</formula>
    </cfRule>
  </conditionalFormatting>
  <conditionalFormatting sqref="N214:N226">
    <cfRule type="cellIs" dxfId="21" priority="17" operator="greaterThan">
      <formula>0</formula>
    </cfRule>
  </conditionalFormatting>
  <conditionalFormatting sqref="N231:N239">
    <cfRule type="cellIs" dxfId="20" priority="16" operator="greaterThan">
      <formula>0</formula>
    </cfRule>
  </conditionalFormatting>
  <conditionalFormatting sqref="N244:N259">
    <cfRule type="cellIs" dxfId="19" priority="15" operator="greaterThan">
      <formula>0</formula>
    </cfRule>
  </conditionalFormatting>
  <conditionalFormatting sqref="N264:N272">
    <cfRule type="cellIs" dxfId="18" priority="14" operator="greaterThan">
      <formula>0</formula>
    </cfRule>
  </conditionalFormatting>
  <conditionalFormatting sqref="N277:N286">
    <cfRule type="cellIs" dxfId="17" priority="13" operator="greaterThan">
      <formula>0</formula>
    </cfRule>
  </conditionalFormatting>
  <conditionalFormatting sqref="N291:N299">
    <cfRule type="cellIs" dxfId="16" priority="12" operator="greaterThan">
      <formula>0</formula>
    </cfRule>
  </conditionalFormatting>
  <conditionalFormatting sqref="N304:N314">
    <cfRule type="cellIs" dxfId="15" priority="11" operator="greaterThan">
      <formula>0</formula>
    </cfRule>
  </conditionalFormatting>
  <conditionalFormatting sqref="N319:N327">
    <cfRule type="cellIs" dxfId="14" priority="10" operator="greaterThan">
      <formula>0</formula>
    </cfRule>
  </conditionalFormatting>
  <conditionalFormatting sqref="N332:N344">
    <cfRule type="cellIs" dxfId="13" priority="9" operator="greaterThan">
      <formula>0</formula>
    </cfRule>
  </conditionalFormatting>
  <conditionalFormatting sqref="N349:N357">
    <cfRule type="cellIs" dxfId="12" priority="8" operator="greaterThan">
      <formula>0</formula>
    </cfRule>
  </conditionalFormatting>
  <conditionalFormatting sqref="N362:N370">
    <cfRule type="cellIs" dxfId="11" priority="7" operator="greaterThan">
      <formula>0</formula>
    </cfRule>
  </conditionalFormatting>
  <conditionalFormatting sqref="N375:N383">
    <cfRule type="cellIs" dxfId="10" priority="6" operator="greaterThan">
      <formula>0</formula>
    </cfRule>
  </conditionalFormatting>
  <conditionalFormatting sqref="N388:N396">
    <cfRule type="cellIs" dxfId="9" priority="5" operator="greaterThan">
      <formula>0</formula>
    </cfRule>
  </conditionalFormatting>
  <conditionalFormatting sqref="N401:N409">
    <cfRule type="cellIs" dxfId="8" priority="4" operator="greaterThan">
      <formula>0</formula>
    </cfRule>
  </conditionalFormatting>
  <conditionalFormatting sqref="N414:N422">
    <cfRule type="cellIs" dxfId="7" priority="3" operator="greaterThan">
      <formula>0</formula>
    </cfRule>
  </conditionalFormatting>
  <conditionalFormatting sqref="N427:N435">
    <cfRule type="cellIs" dxfId="6" priority="2" operator="greaterThan">
      <formula>0</formula>
    </cfRule>
  </conditionalFormatting>
  <conditionalFormatting sqref="N440:N448">
    <cfRule type="cellIs" dxfId="5" priority="1" operator="greaterThan">
      <formula>0</formula>
    </cfRule>
  </conditionalFormatting>
  <pageMargins left="0.7" right="0.7" top="0.75" bottom="0.75" header="0.3" footer="0.3"/>
  <pageSetup paperSize="142" fitToHeight="0" orientation="landscape" horizontalDpi="4294967295" verticalDpi="4294967295"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dimension ref="A1:N71"/>
  <sheetViews>
    <sheetView showGridLines="0" zoomScaleNormal="100" workbookViewId="0">
      <selection sqref="A1:I70"/>
    </sheetView>
  </sheetViews>
  <sheetFormatPr baseColWidth="10" defaultColWidth="11.42578125" defaultRowHeight="15" x14ac:dyDescent="0.25"/>
  <cols>
    <col min="1" max="1" width="2.140625" customWidth="1"/>
    <col min="2" max="2" width="7" customWidth="1"/>
    <col min="3" max="3" width="57" customWidth="1"/>
    <col min="4" max="4" width="10.85546875" customWidth="1"/>
    <col min="5" max="5" width="12.42578125" customWidth="1"/>
    <col min="6" max="7" width="10.85546875" customWidth="1"/>
    <col min="8" max="9" width="12" customWidth="1"/>
    <col min="10" max="10" width="3" customWidth="1"/>
    <col min="11" max="12" width="12.5703125" customWidth="1"/>
    <col min="13" max="13" width="11.5703125" bestFit="1" customWidth="1"/>
    <col min="14" max="14" width="8.85546875" customWidth="1"/>
    <col min="15" max="15" width="8" customWidth="1"/>
  </cols>
  <sheetData>
    <row r="1" spans="1:11" x14ac:dyDescent="0.25">
      <c r="A1" s="306" t="s">
        <v>0</v>
      </c>
      <c r="B1" s="306"/>
      <c r="C1" s="306"/>
      <c r="D1" s="306"/>
      <c r="E1" s="306"/>
      <c r="F1" s="306"/>
      <c r="G1" s="306"/>
      <c r="H1" s="306"/>
      <c r="I1" s="306"/>
    </row>
    <row r="2" spans="1:11" x14ac:dyDescent="0.25">
      <c r="A2" s="6"/>
      <c r="B2" s="6"/>
      <c r="C2" s="85" t="s">
        <v>2</v>
      </c>
      <c r="D2" s="350" t="str">
        <f>+'1. Técnico B'!C2</f>
        <v>Invernadero geotérmico para cultivo de tomates</v>
      </c>
      <c r="E2" s="350"/>
      <c r="F2" s="350"/>
      <c r="G2" s="350"/>
      <c r="H2" s="350"/>
      <c r="I2" s="6"/>
    </row>
    <row r="3" spans="1:11" x14ac:dyDescent="0.25">
      <c r="A3" s="6"/>
      <c r="B3" s="6"/>
      <c r="C3" s="85" t="s">
        <v>4</v>
      </c>
      <c r="D3" s="350" t="str">
        <f>+'1. Técnico B'!C3</f>
        <v>Universidad de Chile</v>
      </c>
      <c r="E3" s="350"/>
      <c r="F3" s="350"/>
      <c r="G3" s="350"/>
      <c r="H3" s="350"/>
      <c r="I3" s="6"/>
    </row>
    <row r="4" spans="1:11" x14ac:dyDescent="0.25">
      <c r="A4" s="6"/>
      <c r="B4" s="6"/>
      <c r="C4" s="85" t="s">
        <v>6</v>
      </c>
      <c r="D4" s="350" t="str">
        <f>+'1. Técnico B'!C4</f>
        <v>Sr. Diego Morata Céspedes</v>
      </c>
      <c r="E4" s="350"/>
      <c r="F4" s="350"/>
      <c r="G4" s="350"/>
      <c r="H4" s="350"/>
      <c r="I4" s="6"/>
    </row>
    <row r="5" spans="1:11" hidden="1" x14ac:dyDescent="0.25">
      <c r="A5" s="6"/>
      <c r="B5" s="6"/>
      <c r="C5" s="6"/>
      <c r="D5" s="73"/>
      <c r="E5" s="73"/>
      <c r="F5" s="73"/>
      <c r="G5" s="73"/>
      <c r="H5" s="73"/>
      <c r="I5" s="73"/>
      <c r="J5" s="19"/>
    </row>
    <row r="6" spans="1:11" ht="38.25" customHeight="1" x14ac:dyDescent="0.25">
      <c r="A6" s="6"/>
      <c r="B6" s="113" t="s">
        <v>10</v>
      </c>
      <c r="C6" s="113" t="s">
        <v>80</v>
      </c>
      <c r="D6" s="114" t="s">
        <v>82</v>
      </c>
      <c r="E6" s="153" t="s">
        <v>83</v>
      </c>
      <c r="F6" s="114" t="s">
        <v>84</v>
      </c>
      <c r="G6" s="114" t="s">
        <v>85</v>
      </c>
      <c r="H6" s="114" t="s">
        <v>86</v>
      </c>
      <c r="I6" s="6"/>
      <c r="K6" s="60" t="s">
        <v>87</v>
      </c>
    </row>
    <row r="7" spans="1:11" ht="59.25" customHeight="1" x14ac:dyDescent="0.25">
      <c r="A7" s="6"/>
      <c r="B7" s="196">
        <v>1</v>
      </c>
      <c r="C7" s="197" t="str">
        <f>+'1. Técnico B'!B9</f>
        <v xml:space="preserve">Articular Mesa de Trabajo entre el Gobierno Regional de Los Ríos, INDAP Región de Los Ríos y CEGA-Universidad de Chile para definir la matriz de decisión técnica/económica/social que definirá al beneficiario final. </v>
      </c>
      <c r="D7" s="198">
        <f>+'A. ACTIVIDADES'!H18</f>
        <v>1080</v>
      </c>
      <c r="E7" s="199">
        <f>+'A. ACTIVIDADES'!J18</f>
        <v>1080</v>
      </c>
      <c r="F7" s="198">
        <f>+'A. ACTIVIDADES'!K18</f>
        <v>0</v>
      </c>
      <c r="G7" s="198">
        <f>+'A. ACTIVIDADES'!L18</f>
        <v>0</v>
      </c>
      <c r="H7" s="200">
        <f>+D7/$D$45</f>
        <v>9.391304347826087E-3</v>
      </c>
      <c r="I7" s="6"/>
      <c r="J7" s="5"/>
      <c r="K7" s="61">
        <f>+E7+F7+G7-D7</f>
        <v>0</v>
      </c>
    </row>
    <row r="8" spans="1:11" ht="36" customHeight="1" x14ac:dyDescent="0.25">
      <c r="A8" s="6"/>
      <c r="B8" s="196">
        <v>2</v>
      </c>
      <c r="C8" s="197" t="str">
        <f>+'1. Técnico B'!B10</f>
        <v>Levantar base de datos con agricultores o grupo de agricultores que concuerden con la matriz de decisión establecida.</v>
      </c>
      <c r="D8" s="198">
        <f>+'A. ACTIVIDADES'!H31</f>
        <v>300</v>
      </c>
      <c r="E8" s="199">
        <f>+'A. ACTIVIDADES'!J31</f>
        <v>300</v>
      </c>
      <c r="F8" s="198">
        <f>+'A. ACTIVIDADES'!K31</f>
        <v>0</v>
      </c>
      <c r="G8" s="198">
        <f>+'A. ACTIVIDADES'!L31</f>
        <v>0</v>
      </c>
      <c r="H8" s="201">
        <f t="shared" ref="H8:H37" si="0">+D8/$D$45</f>
        <v>2.6086956521739132E-3</v>
      </c>
      <c r="I8" s="6"/>
      <c r="J8" s="5"/>
      <c r="K8" s="61">
        <f t="shared" ref="K8:K36" si="1">+E8+F8+G8-D8</f>
        <v>0</v>
      </c>
    </row>
    <row r="9" spans="1:11" ht="51.75" customHeight="1" x14ac:dyDescent="0.25">
      <c r="A9" s="6"/>
      <c r="B9" s="196">
        <v>3</v>
      </c>
      <c r="C9" s="197" t="str">
        <f>+'1. Técnico B'!B11</f>
        <v>Elegir a través de la mesa de trabajo GORE-INDAP-CEGA el agricultor o grupo de agricultores INDAP que cumpla con los criterios establecidos en la matriz de decisión.</v>
      </c>
      <c r="D9" s="198">
        <f>+'A. ACTIVIDADES'!H44</f>
        <v>1250</v>
      </c>
      <c r="E9" s="199">
        <f>+'A. ACTIVIDADES'!J44</f>
        <v>1250</v>
      </c>
      <c r="F9" s="198">
        <f>+'A. ACTIVIDADES'!K44</f>
        <v>0</v>
      </c>
      <c r="G9" s="198">
        <f>+'A. ACTIVIDADES'!L44</f>
        <v>0</v>
      </c>
      <c r="H9" s="201">
        <f t="shared" si="0"/>
        <v>1.0869565217391304E-2</v>
      </c>
      <c r="I9" s="6"/>
      <c r="J9" s="5"/>
      <c r="K9" s="61">
        <f t="shared" si="1"/>
        <v>0</v>
      </c>
    </row>
    <row r="10" spans="1:11" ht="30" x14ac:dyDescent="0.25">
      <c r="A10" s="6"/>
      <c r="B10" s="196">
        <v>4</v>
      </c>
      <c r="C10" s="202" t="str">
        <f>+'1. Técnico B'!B12</f>
        <v xml:space="preserve">Análisis termográfico de la envolvente termica del invernadero(s) seleccionado(s) </v>
      </c>
      <c r="D10" s="198">
        <f>+'A. ACTIVIDADES'!H59</f>
        <v>1080</v>
      </c>
      <c r="E10" s="199">
        <f>+'A. ACTIVIDADES'!J59</f>
        <v>1080</v>
      </c>
      <c r="F10" s="198">
        <f>+'A. ACTIVIDADES'!K59</f>
        <v>0</v>
      </c>
      <c r="G10" s="198">
        <f>+'A. ACTIVIDADES'!L59</f>
        <v>0</v>
      </c>
      <c r="H10" s="201">
        <f t="shared" si="0"/>
        <v>9.391304347826087E-3</v>
      </c>
      <c r="I10" s="6"/>
      <c r="J10" s="5"/>
      <c r="K10" s="61">
        <f t="shared" si="1"/>
        <v>0</v>
      </c>
    </row>
    <row r="11" spans="1:11" ht="30" x14ac:dyDescent="0.25">
      <c r="A11" s="6"/>
      <c r="B11" s="196">
        <v>5</v>
      </c>
      <c r="C11" s="202" t="str">
        <f>+'1. Técnico B'!B13</f>
        <v>Identificar y reparar deficiencias en la envolvente térmica del invernadero</v>
      </c>
      <c r="D11" s="198">
        <f>+'A. ACTIVIDADES'!H72</f>
        <v>3850</v>
      </c>
      <c r="E11" s="199">
        <f>+'A. ACTIVIDADES'!J72</f>
        <v>3850</v>
      </c>
      <c r="F11" s="198">
        <f>+'A. ACTIVIDADES'!K72</f>
        <v>0</v>
      </c>
      <c r="G11" s="198">
        <f>+'A. ACTIVIDADES'!L72</f>
        <v>0</v>
      </c>
      <c r="H11" s="201">
        <f t="shared" si="0"/>
        <v>3.3478260869565214E-2</v>
      </c>
      <c r="I11" s="6"/>
      <c r="J11" s="5"/>
      <c r="K11" s="61">
        <f t="shared" si="1"/>
        <v>0</v>
      </c>
    </row>
    <row r="12" spans="1:11" x14ac:dyDescent="0.25">
      <c r="A12" s="6"/>
      <c r="B12" s="196">
        <v>6</v>
      </c>
      <c r="C12" s="202" t="str">
        <f>+'1. Técnico B'!B14</f>
        <v>Calcular la demanda energética del invernadero. </v>
      </c>
      <c r="D12" s="198">
        <f>+'A. ACTIVIDADES'!H86</f>
        <v>0</v>
      </c>
      <c r="E12" s="199">
        <f>+'A. ACTIVIDADES'!J86</f>
        <v>0</v>
      </c>
      <c r="F12" s="198">
        <f>+'A. ACTIVIDADES'!K86</f>
        <v>0</v>
      </c>
      <c r="G12" s="198">
        <f>+'A. ACTIVIDADES'!L86</f>
        <v>0</v>
      </c>
      <c r="H12" s="201">
        <f t="shared" si="0"/>
        <v>0</v>
      </c>
      <c r="I12" s="6"/>
      <c r="J12" s="5"/>
      <c r="K12" s="61">
        <f t="shared" si="1"/>
        <v>0</v>
      </c>
    </row>
    <row r="13" spans="1:11" ht="45" x14ac:dyDescent="0.25">
      <c r="A13" s="6"/>
      <c r="B13" s="196">
        <v>7</v>
      </c>
      <c r="C13" s="202" t="str">
        <f>+'1. Técnico B'!B15</f>
        <v>Definir cantidad, configuración y tipo de equipos necesarios (tamaño de tanque de inercia, tipo de bomba geotérmica, tipo y cantidad de distribuidores de calor, etc)</v>
      </c>
      <c r="D13" s="198">
        <f>+'A. ACTIVIDADES'!H99</f>
        <v>0</v>
      </c>
      <c r="E13" s="199">
        <f>+'A. ACTIVIDADES'!J99</f>
        <v>0</v>
      </c>
      <c r="F13" s="198">
        <f>+'A. ACTIVIDADES'!K99</f>
        <v>0</v>
      </c>
      <c r="G13" s="198">
        <f>+'A. ACTIVIDADES'!L99</f>
        <v>0</v>
      </c>
      <c r="H13" s="201">
        <f t="shared" si="0"/>
        <v>0</v>
      </c>
      <c r="I13" s="6"/>
      <c r="J13" s="5"/>
      <c r="K13" s="61">
        <f t="shared" si="1"/>
        <v>0</v>
      </c>
    </row>
    <row r="14" spans="1:11" ht="30" x14ac:dyDescent="0.25">
      <c r="A14" s="6"/>
      <c r="B14" s="196">
        <v>8</v>
      </c>
      <c r="C14" s="202" t="str">
        <f>+'1. Técnico B'!B16</f>
        <v>Definición de mejoras necesarias a la conexión del sistema eléctrico</v>
      </c>
      <c r="D14" s="198">
        <f>+'A. ACTIVIDADES'!H112</f>
        <v>0</v>
      </c>
      <c r="E14" s="199">
        <f>+'A. ACTIVIDADES'!J112</f>
        <v>0</v>
      </c>
      <c r="F14" s="198">
        <f>+'A. ACTIVIDADES'!K112</f>
        <v>0</v>
      </c>
      <c r="G14" s="198">
        <f>+'A. ACTIVIDADES'!L112</f>
        <v>0</v>
      </c>
      <c r="H14" s="201">
        <f t="shared" si="0"/>
        <v>0</v>
      </c>
      <c r="I14" s="6"/>
      <c r="J14" s="5"/>
      <c r="K14" s="61">
        <f t="shared" si="1"/>
        <v>0</v>
      </c>
    </row>
    <row r="15" spans="1:11" x14ac:dyDescent="0.25">
      <c r="A15" s="6"/>
      <c r="B15" s="196">
        <v>9</v>
      </c>
      <c r="C15" s="202" t="str">
        <f>+'1. Técnico B'!B17</f>
        <v>Prueba de bombeo para cuantificar recurso disponible</v>
      </c>
      <c r="D15" s="198">
        <f>+'A. ACTIVIDADES'!H131</f>
        <v>8570</v>
      </c>
      <c r="E15" s="199">
        <f>+'A. ACTIVIDADES'!J131</f>
        <v>2570</v>
      </c>
      <c r="F15" s="198">
        <f>+'A. ACTIVIDADES'!K131</f>
        <v>6000</v>
      </c>
      <c r="G15" s="198">
        <f>+'A. ACTIVIDADES'!L131</f>
        <v>0</v>
      </c>
      <c r="H15" s="201">
        <f t="shared" si="0"/>
        <v>7.4521739130434778E-2</v>
      </c>
      <c r="I15" s="6"/>
      <c r="J15" s="5"/>
      <c r="K15" s="61">
        <f t="shared" si="1"/>
        <v>0</v>
      </c>
    </row>
    <row r="16" spans="1:11" x14ac:dyDescent="0.25">
      <c r="A16" s="6"/>
      <c r="B16" s="196">
        <v>10</v>
      </c>
      <c r="C16" s="202" t="str">
        <f>+'1. Técnico B'!B18</f>
        <v>Compra e instalación de equipos geotérmicos</v>
      </c>
      <c r="D16" s="198">
        <f>+'A. ACTIVIDADES'!H161</f>
        <v>53070</v>
      </c>
      <c r="E16" s="199">
        <f>+'A. ACTIVIDADES'!J161</f>
        <v>53070</v>
      </c>
      <c r="F16" s="198">
        <f>+'A. ACTIVIDADES'!K161</f>
        <v>0</v>
      </c>
      <c r="G16" s="198">
        <f>+'A. ACTIVIDADES'!L161</f>
        <v>0</v>
      </c>
      <c r="H16" s="201">
        <f t="shared" si="0"/>
        <v>0.46147826086956523</v>
      </c>
      <c r="I16" s="6"/>
      <c r="J16" s="5"/>
      <c r="K16" s="61">
        <f t="shared" si="1"/>
        <v>0</v>
      </c>
    </row>
    <row r="17" spans="1:11" ht="30" x14ac:dyDescent="0.25">
      <c r="A17" s="6"/>
      <c r="B17" s="196">
        <v>11</v>
      </c>
      <c r="C17" s="202" t="str">
        <f>+'1. Técnico B'!B19</f>
        <v>Construcción de obra gruesa necesaria para el sistema geotermico</v>
      </c>
      <c r="D17" s="198">
        <f>+'A. ACTIVIDADES'!H176</f>
        <v>3980</v>
      </c>
      <c r="E17" s="199">
        <f>+'A. ACTIVIDADES'!J176</f>
        <v>3980</v>
      </c>
      <c r="F17" s="198">
        <f>+'A. ACTIVIDADES'!K175</f>
        <v>0</v>
      </c>
      <c r="G17" s="198">
        <f>+'A. ACTIVIDADES'!L175</f>
        <v>0</v>
      </c>
      <c r="H17" s="201">
        <f t="shared" si="0"/>
        <v>3.4608695652173914E-2</v>
      </c>
      <c r="I17" s="6"/>
      <c r="J17" s="5"/>
      <c r="K17" s="61">
        <f t="shared" si="1"/>
        <v>0</v>
      </c>
    </row>
    <row r="18" spans="1:11" ht="30" x14ac:dyDescent="0.25">
      <c r="A18" s="6"/>
      <c r="B18" s="196">
        <v>12</v>
      </c>
      <c r="C18" s="202" t="str">
        <f>+'1. Técnico B'!B20</f>
        <v>Adaptación de conexión eléctrica (Aumento de potencia, adaptación electrica usuario, cables de alta tensión)</v>
      </c>
      <c r="D18" s="198">
        <f>+'A. ACTIVIDADES'!H196</f>
        <v>5000</v>
      </c>
      <c r="E18" s="199">
        <f>+'A. ACTIVIDADES'!J196</f>
        <v>5000</v>
      </c>
      <c r="F18" s="198">
        <f>+'A. ACTIVIDADES'!K196</f>
        <v>0</v>
      </c>
      <c r="G18" s="198">
        <f>+'A. ACTIVIDADES'!L196</f>
        <v>0</v>
      </c>
      <c r="H18" s="201">
        <f t="shared" si="0"/>
        <v>4.3478260869565216E-2</v>
      </c>
      <c r="I18" s="6"/>
      <c r="J18" s="5"/>
      <c r="K18" s="61">
        <f t="shared" si="1"/>
        <v>0</v>
      </c>
    </row>
    <row r="19" spans="1:11" x14ac:dyDescent="0.25">
      <c r="A19" s="6"/>
      <c r="B19" s="196">
        <v>13</v>
      </c>
      <c r="C19" s="202" t="str">
        <f>+'1. Técnico B'!B21</f>
        <v>Conexión de todas las partes del sistema geotérmico</v>
      </c>
      <c r="D19" s="198">
        <f>+'A. ACTIVIDADES'!H209</f>
        <v>530</v>
      </c>
      <c r="E19" s="199">
        <f>+'A. ACTIVIDADES'!J209</f>
        <v>530</v>
      </c>
      <c r="F19" s="198">
        <f>+'A. ACTIVIDADES'!K209</f>
        <v>0</v>
      </c>
      <c r="G19" s="198">
        <f>+'A. ACTIVIDADES'!L209</f>
        <v>0</v>
      </c>
      <c r="H19" s="201">
        <f t="shared" si="0"/>
        <v>4.6086956521739133E-3</v>
      </c>
      <c r="I19" s="6"/>
      <c r="J19" s="5"/>
      <c r="K19" s="61">
        <f t="shared" si="1"/>
        <v>0</v>
      </c>
    </row>
    <row r="20" spans="1:11" x14ac:dyDescent="0.25">
      <c r="A20" s="6"/>
      <c r="B20" s="196">
        <v>14</v>
      </c>
      <c r="C20" s="202" t="str">
        <f>+'1. Técnico B'!B22</f>
        <v>Marcha blanca del sistema</v>
      </c>
      <c r="D20" s="198">
        <f>+'A. ACTIVIDADES'!H226</f>
        <v>5020</v>
      </c>
      <c r="E20" s="199">
        <f>+'A. ACTIVIDADES'!J226</f>
        <v>5020</v>
      </c>
      <c r="F20" s="198">
        <f>+'A. ACTIVIDADES'!K226</f>
        <v>0</v>
      </c>
      <c r="G20" s="198">
        <f>+'A. ACTIVIDADES'!L226</f>
        <v>0</v>
      </c>
      <c r="H20" s="201">
        <f t="shared" si="0"/>
        <v>4.3652173913043477E-2</v>
      </c>
      <c r="I20" s="6"/>
      <c r="J20" s="5"/>
      <c r="K20" s="61">
        <f t="shared" si="1"/>
        <v>0</v>
      </c>
    </row>
    <row r="21" spans="1:11" ht="30" x14ac:dyDescent="0.25">
      <c r="A21" s="6"/>
      <c r="B21" s="196">
        <v>15</v>
      </c>
      <c r="C21" s="202" t="str">
        <f>+'1. Técnico B'!B23</f>
        <v>Implementar red de control y monitoreo en el invernadero (T°, humedad, etc.)</v>
      </c>
      <c r="D21" s="198">
        <f>+'A. ACTIVIDADES'!H239</f>
        <v>1720</v>
      </c>
      <c r="E21" s="199">
        <f>+'A. ACTIVIDADES'!J239</f>
        <v>1720</v>
      </c>
      <c r="F21" s="198">
        <f>+'A. ACTIVIDADES'!K239</f>
        <v>0</v>
      </c>
      <c r="G21" s="198">
        <f>+'A. ACTIVIDADES'!L239</f>
        <v>0</v>
      </c>
      <c r="H21" s="201">
        <f t="shared" si="0"/>
        <v>1.4956521739130434E-2</v>
      </c>
      <c r="I21" s="6"/>
      <c r="J21" s="5"/>
      <c r="K21" s="61">
        <f t="shared" si="1"/>
        <v>0</v>
      </c>
    </row>
    <row r="22" spans="1:11" ht="30" x14ac:dyDescent="0.25">
      <c r="A22" s="6"/>
      <c r="B22" s="196">
        <v>16</v>
      </c>
      <c r="C22" s="202" t="str">
        <f>+'1. Técnico B'!B24</f>
        <v xml:space="preserve">Monitorear producción del invernadero en invierno sin tecnología </v>
      </c>
      <c r="D22" s="198">
        <f>+'A. ACTIVIDADES'!H259</f>
        <v>780</v>
      </c>
      <c r="E22" s="199">
        <f>+'A. ACTIVIDADES'!J259</f>
        <v>780</v>
      </c>
      <c r="F22" s="198">
        <f>+'A. ACTIVIDADES'!K259</f>
        <v>0</v>
      </c>
      <c r="G22" s="198">
        <f>+'A. ACTIVIDADES'!L259</f>
        <v>0</v>
      </c>
      <c r="H22" s="201">
        <f t="shared" si="0"/>
        <v>6.7826086956521738E-3</v>
      </c>
      <c r="I22" s="6"/>
      <c r="J22" s="5"/>
      <c r="K22" s="61">
        <f t="shared" si="1"/>
        <v>0</v>
      </c>
    </row>
    <row r="23" spans="1:11" x14ac:dyDescent="0.25">
      <c r="A23" s="6"/>
      <c r="B23" s="196">
        <v>17</v>
      </c>
      <c r="C23" s="202" t="str">
        <f>+'1. Técnico B'!B25</f>
        <v>Monitorear la producción de tomate en verano sin tecnología</v>
      </c>
      <c r="D23" s="198">
        <f>+'A. ACTIVIDADES'!H272</f>
        <v>610</v>
      </c>
      <c r="E23" s="199">
        <f>+'A. ACTIVIDADES'!J272</f>
        <v>610</v>
      </c>
      <c r="F23" s="198">
        <f>+'A. ACTIVIDADES'!K272</f>
        <v>0</v>
      </c>
      <c r="G23" s="198">
        <f>+'A. ACTIVIDADES'!L272</f>
        <v>0</v>
      </c>
      <c r="H23" s="201">
        <f t="shared" si="0"/>
        <v>5.3043478260869567E-3</v>
      </c>
      <c r="I23" s="6"/>
      <c r="J23" s="5"/>
      <c r="K23" s="61">
        <f t="shared" si="1"/>
        <v>0</v>
      </c>
    </row>
    <row r="24" spans="1:11" ht="45" x14ac:dyDescent="0.25">
      <c r="A24" s="6"/>
      <c r="B24" s="196">
        <v>18</v>
      </c>
      <c r="C24" s="202" t="str">
        <f>+'1. Técnico B'!B26</f>
        <v>Monitorear el ciclo del tomate desde su germinación hasta su cosecha con Bomba de calor Geotérmica para registrar las diferentes condiciones ambientales y su efecto en los cultivos</v>
      </c>
      <c r="D24" s="198">
        <f>+'A. ACTIVIDADES'!H286</f>
        <v>780</v>
      </c>
      <c r="E24" s="199">
        <f>+'A. ACTIVIDADES'!J286</f>
        <v>780</v>
      </c>
      <c r="F24" s="198">
        <f>+'A. ACTIVIDADES'!K286</f>
        <v>0</v>
      </c>
      <c r="G24" s="198">
        <f>+'A. ACTIVIDADES'!L286</f>
        <v>0</v>
      </c>
      <c r="H24" s="201">
        <f t="shared" si="0"/>
        <v>6.7826086956521738E-3</v>
      </c>
      <c r="I24" s="6"/>
      <c r="J24" s="5"/>
      <c r="K24" s="61">
        <f t="shared" si="1"/>
        <v>0</v>
      </c>
    </row>
    <row r="25" spans="1:11" ht="45" x14ac:dyDescent="0.25">
      <c r="A25" s="6"/>
      <c r="B25" s="196">
        <v>19</v>
      </c>
      <c r="C25" s="202" t="str">
        <f>+'1. Técnico B'!B27</f>
        <v>Análisis de los resultados de cada plantación. 1) Estudio de variables de influencia de producción; y 2) Datos de producción de tomates en invernadero con geotérmia</v>
      </c>
      <c r="D25" s="198">
        <f>+'A. ACTIVIDADES'!H299</f>
        <v>2100</v>
      </c>
      <c r="E25" s="199">
        <f>+'A. ACTIVIDADES'!J299</f>
        <v>2100</v>
      </c>
      <c r="F25" s="198">
        <f>+'A. ACTIVIDADES'!K299</f>
        <v>0</v>
      </c>
      <c r="G25" s="198">
        <f>+'A. ACTIVIDADES'!L299</f>
        <v>0</v>
      </c>
      <c r="H25" s="201">
        <f t="shared" si="0"/>
        <v>1.8260869565217393E-2</v>
      </c>
      <c r="I25" s="6"/>
      <c r="J25" s="5"/>
      <c r="K25" s="61">
        <f t="shared" si="1"/>
        <v>0</v>
      </c>
    </row>
    <row r="26" spans="1:11" ht="30" x14ac:dyDescent="0.25">
      <c r="A26" s="6"/>
      <c r="B26" s="196">
        <v>20</v>
      </c>
      <c r="C26" s="202" t="str">
        <f>+'1. Técnico B'!B28</f>
        <v>Análisis de la participación de agricultores, incertidumbres y disposición ante esta nueva tecnología</v>
      </c>
      <c r="D26" s="198">
        <f>+'A. ACTIVIDADES'!H314</f>
        <v>0</v>
      </c>
      <c r="E26" s="199">
        <f>+'A. ACTIVIDADES'!J314</f>
        <v>0</v>
      </c>
      <c r="F26" s="198">
        <f>+'A. ACTIVIDADES'!K314</f>
        <v>0</v>
      </c>
      <c r="G26" s="198">
        <f>+'A. ACTIVIDADES'!L314</f>
        <v>0</v>
      </c>
      <c r="H26" s="201">
        <f t="shared" si="0"/>
        <v>0</v>
      </c>
      <c r="I26" s="6"/>
      <c r="J26" s="5"/>
      <c r="K26" s="61">
        <f t="shared" si="1"/>
        <v>0</v>
      </c>
    </row>
    <row r="27" spans="1:11" x14ac:dyDescent="0.25">
      <c r="A27" s="6"/>
      <c r="B27" s="196">
        <v>21</v>
      </c>
      <c r="C27" s="202" t="str">
        <f>+'1. Técnico B'!B29</f>
        <v>Seminario de inicio de proyecto </v>
      </c>
      <c r="D27" s="198">
        <f>+'A. ACTIVIDADES'!H327</f>
        <v>810</v>
      </c>
      <c r="E27" s="199">
        <f>+'A. ACTIVIDADES'!J327</f>
        <v>810</v>
      </c>
      <c r="F27" s="198">
        <f>+'A. ACTIVIDADES'!K327</f>
        <v>0</v>
      </c>
      <c r="G27" s="198">
        <f>+'A. ACTIVIDADES'!L327</f>
        <v>0</v>
      </c>
      <c r="H27" s="201">
        <f t="shared" si="0"/>
        <v>7.0434782608695653E-3</v>
      </c>
      <c r="I27" s="6"/>
      <c r="J27" s="5"/>
      <c r="K27" s="61">
        <f t="shared" si="1"/>
        <v>0</v>
      </c>
    </row>
    <row r="28" spans="1:11" x14ac:dyDescent="0.25">
      <c r="A28" s="6"/>
      <c r="B28" s="196">
        <v>22</v>
      </c>
      <c r="C28" s="202" t="str">
        <f>+'1. Técnico B'!B30</f>
        <v xml:space="preserve">Visita a terreno con productores </v>
      </c>
      <c r="D28" s="198">
        <f>+'A. ACTIVIDADES'!H344</f>
        <v>810</v>
      </c>
      <c r="E28" s="199">
        <f>+'A. ACTIVIDADES'!J344</f>
        <v>810</v>
      </c>
      <c r="F28" s="198">
        <f>+'A. ACTIVIDADES'!K344</f>
        <v>0</v>
      </c>
      <c r="G28" s="198">
        <f>+'A. ACTIVIDADES'!L344</f>
        <v>0</v>
      </c>
      <c r="H28" s="201">
        <f t="shared" si="0"/>
        <v>7.0434782608695653E-3</v>
      </c>
      <c r="I28" s="6"/>
      <c r="J28" s="5"/>
      <c r="K28" s="61">
        <f t="shared" si="1"/>
        <v>0</v>
      </c>
    </row>
    <row r="29" spans="1:11" ht="31.5" customHeight="1" x14ac:dyDescent="0.25">
      <c r="A29" s="6"/>
      <c r="B29" s="196">
        <v>23</v>
      </c>
      <c r="C29" s="197" t="str">
        <f>+'1. Técnico B'!B31</f>
        <v>Seminario de cierre de proyecto y entrega de Hoja de Ruta al Gobierno Regional de Los Ríos</v>
      </c>
      <c r="D29" s="198">
        <f>+'A. ACTIVIDADES'!H357</f>
        <v>1330</v>
      </c>
      <c r="E29" s="199">
        <f>+'A. ACTIVIDADES'!J357</f>
        <v>1330</v>
      </c>
      <c r="F29" s="198">
        <f>+'A. ACTIVIDADES'!K357</f>
        <v>0</v>
      </c>
      <c r="G29" s="198">
        <f>+'A. ACTIVIDADES'!L357</f>
        <v>0</v>
      </c>
      <c r="H29" s="201">
        <f t="shared" si="0"/>
        <v>1.1565217391304347E-2</v>
      </c>
      <c r="I29" s="6"/>
      <c r="J29" s="5"/>
      <c r="K29" s="61">
        <f t="shared" si="1"/>
        <v>0</v>
      </c>
    </row>
    <row r="30" spans="1:11" ht="21.75" hidden="1" customHeight="1" x14ac:dyDescent="0.25">
      <c r="A30" s="6"/>
      <c r="B30" s="196">
        <v>24</v>
      </c>
      <c r="C30" s="203">
        <f>+'1. Técnico B'!B32</f>
        <v>0</v>
      </c>
      <c r="D30" s="198">
        <f>+'A. ACTIVIDADES'!H370</f>
        <v>0</v>
      </c>
      <c r="E30" s="199">
        <f>+'A. ACTIVIDADES'!J370</f>
        <v>0</v>
      </c>
      <c r="F30" s="198">
        <f>+'A. ACTIVIDADES'!K370</f>
        <v>0</v>
      </c>
      <c r="G30" s="198">
        <f>+'A. ACTIVIDADES'!L370</f>
        <v>0</v>
      </c>
      <c r="H30" s="201">
        <f t="shared" si="0"/>
        <v>0</v>
      </c>
      <c r="I30" s="6"/>
      <c r="J30" s="5"/>
      <c r="K30" s="61">
        <f t="shared" si="1"/>
        <v>0</v>
      </c>
    </row>
    <row r="31" spans="1:11" ht="21.75" hidden="1" customHeight="1" x14ac:dyDescent="0.25">
      <c r="A31" s="6"/>
      <c r="B31" s="196">
        <v>25</v>
      </c>
      <c r="C31" s="203">
        <f>+'1. Técnico B'!B33</f>
        <v>0</v>
      </c>
      <c r="D31" s="198">
        <f>+'A. ACTIVIDADES'!H383</f>
        <v>0</v>
      </c>
      <c r="E31" s="199">
        <f>+'A. ACTIVIDADES'!J383</f>
        <v>0</v>
      </c>
      <c r="F31" s="198">
        <f>+'A. ACTIVIDADES'!K383</f>
        <v>0</v>
      </c>
      <c r="G31" s="198">
        <f>+'A. ACTIVIDADES'!L383</f>
        <v>0</v>
      </c>
      <c r="H31" s="201">
        <f t="shared" si="0"/>
        <v>0</v>
      </c>
      <c r="I31" s="6"/>
      <c r="J31" s="5"/>
      <c r="K31" s="61">
        <f t="shared" si="1"/>
        <v>0</v>
      </c>
    </row>
    <row r="32" spans="1:11" ht="21.75" hidden="1" customHeight="1" x14ac:dyDescent="0.25">
      <c r="A32" s="6"/>
      <c r="B32" s="196">
        <v>26</v>
      </c>
      <c r="C32" s="203">
        <f>+'1. Técnico B'!B34</f>
        <v>0</v>
      </c>
      <c r="D32" s="198">
        <f>+'A. ACTIVIDADES'!H396</f>
        <v>0</v>
      </c>
      <c r="E32" s="199">
        <f>+'A. ACTIVIDADES'!J396</f>
        <v>0</v>
      </c>
      <c r="F32" s="198">
        <f>+'A. ACTIVIDADES'!K396</f>
        <v>0</v>
      </c>
      <c r="G32" s="198">
        <f>+'A. ACTIVIDADES'!L396</f>
        <v>0</v>
      </c>
      <c r="H32" s="201">
        <f t="shared" si="0"/>
        <v>0</v>
      </c>
      <c r="I32" s="6"/>
      <c r="J32" s="5"/>
      <c r="K32" s="61">
        <f t="shared" si="1"/>
        <v>0</v>
      </c>
    </row>
    <row r="33" spans="1:13" ht="21.75" hidden="1" customHeight="1" x14ac:dyDescent="0.25">
      <c r="A33" s="6"/>
      <c r="B33" s="196">
        <v>27</v>
      </c>
      <c r="C33" s="203">
        <f>+'1. Técnico B'!B35</f>
        <v>0</v>
      </c>
      <c r="D33" s="198">
        <f>+'A. ACTIVIDADES'!H409</f>
        <v>0</v>
      </c>
      <c r="E33" s="199">
        <f>+'A. ACTIVIDADES'!J409</f>
        <v>0</v>
      </c>
      <c r="F33" s="198">
        <f>+'A. ACTIVIDADES'!K409</f>
        <v>0</v>
      </c>
      <c r="G33" s="198">
        <f>+'A. ACTIVIDADES'!L409</f>
        <v>0</v>
      </c>
      <c r="H33" s="201">
        <f t="shared" si="0"/>
        <v>0</v>
      </c>
      <c r="I33" s="6"/>
      <c r="J33" s="5"/>
      <c r="K33" s="61">
        <f t="shared" si="1"/>
        <v>0</v>
      </c>
    </row>
    <row r="34" spans="1:13" ht="12" hidden="1" customHeight="1" x14ac:dyDescent="0.25">
      <c r="A34" s="6"/>
      <c r="B34" s="196">
        <v>28</v>
      </c>
      <c r="C34" s="203">
        <f>+'1. Técnico B'!B36</f>
        <v>0</v>
      </c>
      <c r="D34" s="198">
        <f>+'A. ACTIVIDADES'!H422</f>
        <v>0</v>
      </c>
      <c r="E34" s="199">
        <f>+'A. ACTIVIDADES'!J422</f>
        <v>0</v>
      </c>
      <c r="F34" s="198">
        <f>+'A. ACTIVIDADES'!K422</f>
        <v>0</v>
      </c>
      <c r="G34" s="198">
        <f>+'A. ACTIVIDADES'!L422</f>
        <v>0</v>
      </c>
      <c r="H34" s="201">
        <f t="shared" si="0"/>
        <v>0</v>
      </c>
      <c r="I34" s="6"/>
      <c r="J34" s="5"/>
      <c r="K34" s="61">
        <f t="shared" si="1"/>
        <v>0</v>
      </c>
    </row>
    <row r="35" spans="1:13" ht="10.5" hidden="1" customHeight="1" x14ac:dyDescent="0.25">
      <c r="A35" s="6"/>
      <c r="B35" s="196">
        <v>29</v>
      </c>
      <c r="C35" s="203">
        <f>+'1. Técnico B'!B37</f>
        <v>0</v>
      </c>
      <c r="D35" s="198">
        <f>+'A. ACTIVIDADES'!H435</f>
        <v>0</v>
      </c>
      <c r="E35" s="199">
        <f>+'A. ACTIVIDADES'!J435</f>
        <v>0</v>
      </c>
      <c r="F35" s="198">
        <f>+'A. ACTIVIDADES'!K435</f>
        <v>0</v>
      </c>
      <c r="G35" s="198">
        <f>+'A. ACTIVIDADES'!L435</f>
        <v>0</v>
      </c>
      <c r="H35" s="201">
        <f t="shared" si="0"/>
        <v>0</v>
      </c>
      <c r="I35" s="6"/>
      <c r="J35" s="5"/>
      <c r="K35" s="61">
        <f t="shared" si="1"/>
        <v>0</v>
      </c>
    </row>
    <row r="36" spans="1:13" ht="8.25" hidden="1" customHeight="1" x14ac:dyDescent="0.25">
      <c r="A36" s="6"/>
      <c r="B36" s="196">
        <v>30</v>
      </c>
      <c r="C36" s="203">
        <f>+'1. Técnico B'!B38</f>
        <v>0</v>
      </c>
      <c r="D36" s="198">
        <f>+'A. ACTIVIDADES'!H448</f>
        <v>0</v>
      </c>
      <c r="E36" s="199">
        <f>+'A. ACTIVIDADES'!J448</f>
        <v>0</v>
      </c>
      <c r="F36" s="198">
        <f>+'A. ACTIVIDADES'!K448</f>
        <v>0</v>
      </c>
      <c r="G36" s="198">
        <f>+'A. ACTIVIDADES'!L448</f>
        <v>0</v>
      </c>
      <c r="H36" s="201">
        <f t="shared" si="0"/>
        <v>0</v>
      </c>
      <c r="I36" s="6"/>
      <c r="J36" s="5"/>
      <c r="K36" s="61">
        <f t="shared" si="1"/>
        <v>0</v>
      </c>
    </row>
    <row r="37" spans="1:13" ht="21.75" customHeight="1" x14ac:dyDescent="0.25">
      <c r="A37" s="6"/>
      <c r="B37" s="251" t="s">
        <v>88</v>
      </c>
      <c r="C37" s="250" t="s">
        <v>89</v>
      </c>
      <c r="D37" s="206">
        <f>+SUM(D7:D36)</f>
        <v>92670</v>
      </c>
      <c r="E37" s="207">
        <f>+SUM(E7:E36)</f>
        <v>86670</v>
      </c>
      <c r="F37" s="206">
        <f>+SUM(F7:F36)</f>
        <v>6000</v>
      </c>
      <c r="G37" s="206">
        <f>+SUM(G7:G36)</f>
        <v>0</v>
      </c>
      <c r="H37" s="208">
        <f t="shared" si="0"/>
        <v>0.80582608695652169</v>
      </c>
      <c r="I37" s="6"/>
      <c r="J37" s="5"/>
      <c r="K37" s="58"/>
    </row>
    <row r="38" spans="1:13" ht="21.75" customHeight="1" x14ac:dyDescent="0.25">
      <c r="A38" s="6"/>
      <c r="B38" s="251" t="s">
        <v>90</v>
      </c>
      <c r="C38" s="250" t="s">
        <v>91</v>
      </c>
      <c r="D38" s="209">
        <f>+'Ab.Equipo profesional Consultor'!J24</f>
        <v>18000</v>
      </c>
      <c r="E38" s="210">
        <v>0</v>
      </c>
      <c r="F38" s="209">
        <f>+'Ab.Equipo profesional Consultor'!L24</f>
        <v>14000</v>
      </c>
      <c r="G38" s="209">
        <f>+'Ab.Equipo profesional Consultor'!M24</f>
        <v>4000</v>
      </c>
      <c r="H38" s="208">
        <f>+D38/$D$45</f>
        <v>0.15652173913043479</v>
      </c>
      <c r="I38" s="211">
        <f>+E38/E45</f>
        <v>0</v>
      </c>
      <c r="K38" s="17" t="s">
        <v>92</v>
      </c>
    </row>
    <row r="39" spans="1:13" x14ac:dyDescent="0.25">
      <c r="A39" s="6"/>
      <c r="B39" s="6"/>
      <c r="C39" s="6"/>
      <c r="D39" s="212"/>
      <c r="E39" s="212"/>
      <c r="F39" s="212"/>
      <c r="G39" s="212"/>
      <c r="H39" s="212"/>
      <c r="I39" s="6"/>
      <c r="J39" s="5"/>
    </row>
    <row r="40" spans="1:13" ht="45" x14ac:dyDescent="0.25">
      <c r="A40" s="6"/>
      <c r="B40" s="6"/>
      <c r="C40" s="6"/>
      <c r="D40" s="113" t="s">
        <v>82</v>
      </c>
      <c r="E40" s="113" t="s">
        <v>83</v>
      </c>
      <c r="F40" s="113" t="s">
        <v>84</v>
      </c>
      <c r="G40" s="113" t="s">
        <v>85</v>
      </c>
      <c r="H40" s="113" t="s">
        <v>86</v>
      </c>
      <c r="I40" s="6"/>
      <c r="K40" s="17"/>
    </row>
    <row r="41" spans="1:13" x14ac:dyDescent="0.25">
      <c r="A41" s="6"/>
      <c r="B41" s="204" t="s">
        <v>93</v>
      </c>
      <c r="C41" s="205" t="s">
        <v>94</v>
      </c>
      <c r="D41" s="198">
        <f>+D37+D38</f>
        <v>110670</v>
      </c>
      <c r="E41" s="198">
        <f>+E37+E38</f>
        <v>86670</v>
      </c>
      <c r="F41" s="198">
        <f>+F37+F38</f>
        <v>20000</v>
      </c>
      <c r="G41" s="198">
        <f>+G37+G38</f>
        <v>4000</v>
      </c>
      <c r="H41" s="201">
        <f>+D41/$D$45</f>
        <v>0.96234782608695657</v>
      </c>
      <c r="I41" s="6"/>
    </row>
    <row r="42" spans="1:13" x14ac:dyDescent="0.25">
      <c r="A42" s="6"/>
      <c r="B42" s="213" t="s">
        <v>95</v>
      </c>
      <c r="C42" s="214" t="s">
        <v>96</v>
      </c>
      <c r="D42" s="198">
        <f>+B.Administración!G16</f>
        <v>1980</v>
      </c>
      <c r="E42" s="198">
        <f>+B.Administración!I16</f>
        <v>1980</v>
      </c>
      <c r="F42" s="198">
        <f>+B.Administración!J16</f>
        <v>0</v>
      </c>
      <c r="G42" s="198">
        <f>+B.Administración!K16</f>
        <v>0</v>
      </c>
      <c r="H42" s="201">
        <f>+D42/$D$45</f>
        <v>1.7217391304347827E-2</v>
      </c>
      <c r="I42" s="211">
        <f>+E42/E45</f>
        <v>2.1758241758241759E-2</v>
      </c>
      <c r="K42" s="17" t="s">
        <v>97</v>
      </c>
    </row>
    <row r="43" spans="1:13" x14ac:dyDescent="0.25">
      <c r="A43" s="6"/>
      <c r="B43" s="215" t="s">
        <v>98</v>
      </c>
      <c r="C43" s="216" t="s">
        <v>99</v>
      </c>
      <c r="D43" s="198">
        <f>+C.DIFUSION!G17</f>
        <v>2350</v>
      </c>
      <c r="E43" s="198">
        <f>+C.DIFUSION!I17</f>
        <v>2350</v>
      </c>
      <c r="F43" s="198">
        <f>+C.DIFUSION!J17</f>
        <v>0</v>
      </c>
      <c r="G43" s="198">
        <f>+C.DIFUSION!K17</f>
        <v>0</v>
      </c>
      <c r="H43" s="201">
        <f>+D43/$D$45</f>
        <v>2.0434782608695651E-2</v>
      </c>
      <c r="I43" s="211">
        <f>+E43/E45</f>
        <v>2.5824175824175823E-2</v>
      </c>
      <c r="K43" s="17" t="s">
        <v>97</v>
      </c>
    </row>
    <row r="44" spans="1:13" ht="7.5" customHeight="1" x14ac:dyDescent="0.25">
      <c r="A44" s="6"/>
      <c r="B44" s="6"/>
      <c r="C44" s="6"/>
      <c r="D44" s="6"/>
      <c r="E44" s="6"/>
      <c r="F44" s="6"/>
      <c r="G44" s="6"/>
      <c r="H44" s="217"/>
      <c r="I44" s="6"/>
      <c r="J44" s="5"/>
    </row>
    <row r="45" spans="1:13" x14ac:dyDescent="0.25">
      <c r="A45" s="6"/>
      <c r="B45" s="6"/>
      <c r="C45" s="84" t="s">
        <v>100</v>
      </c>
      <c r="D45" s="218">
        <f>+SUM(D41:D43)</f>
        <v>115000</v>
      </c>
      <c r="E45" s="219">
        <f>+SUM(E41:E43)</f>
        <v>91000</v>
      </c>
      <c r="F45" s="218">
        <f>+SUM(F41:F43)</f>
        <v>20000</v>
      </c>
      <c r="G45" s="218">
        <f>+SUM(G41:G43)</f>
        <v>4000</v>
      </c>
      <c r="H45" s="220">
        <f>+SUM(H41:H43)</f>
        <v>1</v>
      </c>
      <c r="I45" s="6"/>
      <c r="L45" s="55">
        <f>+F45+G45</f>
        <v>24000</v>
      </c>
      <c r="M45" s="55" t="s">
        <v>101</v>
      </c>
    </row>
    <row r="46" spans="1:13" x14ac:dyDescent="0.25">
      <c r="A46" s="6"/>
      <c r="B46" s="6"/>
      <c r="C46" s="6"/>
      <c r="D46" s="221">
        <f>+E46+F46+G46</f>
        <v>1</v>
      </c>
      <c r="E46" s="222">
        <f>+E45/$D$45</f>
        <v>0.79130434782608694</v>
      </c>
      <c r="F46" s="221">
        <f>+F45/$D$45</f>
        <v>0.17391304347826086</v>
      </c>
      <c r="G46" s="221">
        <f>+G45/$D$45</f>
        <v>3.4782608695652174E-2</v>
      </c>
      <c r="H46" s="6"/>
      <c r="I46" s="6"/>
      <c r="J46" s="33"/>
    </row>
    <row r="47" spans="1:13" ht="61.5" customHeight="1" x14ac:dyDescent="0.25">
      <c r="A47" s="6"/>
      <c r="B47" s="6"/>
      <c r="C47" s="6"/>
      <c r="D47" s="6"/>
      <c r="E47" s="6"/>
      <c r="F47" s="6"/>
      <c r="G47" s="6"/>
      <c r="H47" s="6"/>
      <c r="I47" s="6"/>
    </row>
    <row r="48" spans="1:13" x14ac:dyDescent="0.25">
      <c r="A48" s="6"/>
      <c r="B48" s="6"/>
      <c r="C48" s="6"/>
      <c r="D48" s="6"/>
      <c r="E48" s="6"/>
      <c r="F48" s="6"/>
      <c r="G48" s="6"/>
      <c r="H48" s="6"/>
      <c r="I48" s="6"/>
      <c r="J48" s="6"/>
    </row>
    <row r="49" spans="1:14" x14ac:dyDescent="0.25">
      <c r="A49" s="6"/>
      <c r="B49" s="6"/>
      <c r="C49" s="18" t="s">
        <v>102</v>
      </c>
      <c r="D49" s="6"/>
      <c r="E49" s="6"/>
      <c r="F49" s="351" t="s">
        <v>103</v>
      </c>
      <c r="G49" s="352"/>
      <c r="H49" s="353" t="s">
        <v>104</v>
      </c>
      <c r="I49" s="354"/>
    </row>
    <row r="50" spans="1:14" ht="60" x14ac:dyDescent="0.25">
      <c r="A50" s="6"/>
      <c r="B50" s="6"/>
      <c r="C50" s="223" t="s">
        <v>105</v>
      </c>
      <c r="D50" s="223" t="s">
        <v>106</v>
      </c>
      <c r="E50" s="224" t="s">
        <v>83</v>
      </c>
      <c r="F50" s="225" t="s">
        <v>107</v>
      </c>
      <c r="G50" s="225" t="s">
        <v>108</v>
      </c>
      <c r="H50" s="226" t="s">
        <v>109</v>
      </c>
      <c r="I50" s="226" t="s">
        <v>110</v>
      </c>
      <c r="L50" s="46" t="s">
        <v>87</v>
      </c>
    </row>
    <row r="51" spans="1:14" ht="30" x14ac:dyDescent="0.25">
      <c r="A51" s="6"/>
      <c r="B51" s="6"/>
      <c r="C51" s="227" t="s">
        <v>111</v>
      </c>
      <c r="D51" s="228">
        <f t="shared" ref="D51:E53" si="2">+D41</f>
        <v>110670</v>
      </c>
      <c r="E51" s="229">
        <f t="shared" si="2"/>
        <v>86670</v>
      </c>
      <c r="F51" s="229">
        <v>6000</v>
      </c>
      <c r="G51" s="229">
        <v>14000</v>
      </c>
      <c r="H51" s="229"/>
      <c r="I51" s="229">
        <v>4000</v>
      </c>
      <c r="L51" s="48">
        <f>+D51-SUM(E51:I51)</f>
        <v>0</v>
      </c>
      <c r="M51" s="348" t="s">
        <v>112</v>
      </c>
      <c r="N51" s="62" t="str">
        <f>+IF(L51&gt;0,CONCATENATE("Falta distribuir aportes de beneficiaria por $ ",L51),"ok")</f>
        <v>ok</v>
      </c>
    </row>
    <row r="52" spans="1:14" x14ac:dyDescent="0.25">
      <c r="A52" s="6"/>
      <c r="B52" s="6"/>
      <c r="C52" s="227" t="s">
        <v>113</v>
      </c>
      <c r="D52" s="228">
        <f t="shared" si="2"/>
        <v>1980</v>
      </c>
      <c r="E52" s="229">
        <f t="shared" si="2"/>
        <v>1980</v>
      </c>
      <c r="F52" s="229"/>
      <c r="G52" s="229"/>
      <c r="H52" s="229"/>
      <c r="I52" s="229"/>
      <c r="L52" s="48">
        <f>+D52-SUM(E52:I52)</f>
        <v>0</v>
      </c>
      <c r="M52" s="349"/>
      <c r="N52" s="62" t="str">
        <f>+IF(L52&gt;0,CONCATENATE("Falta distribuir aportes de beneficiaria por $ ",L52),"ok")</f>
        <v>ok</v>
      </c>
    </row>
    <row r="53" spans="1:14" x14ac:dyDescent="0.25">
      <c r="A53" s="6"/>
      <c r="B53" s="6"/>
      <c r="C53" s="227" t="s">
        <v>114</v>
      </c>
      <c r="D53" s="228">
        <f t="shared" si="2"/>
        <v>2350</v>
      </c>
      <c r="E53" s="229">
        <f t="shared" si="2"/>
        <v>2350</v>
      </c>
      <c r="F53" s="229"/>
      <c r="G53" s="229"/>
      <c r="H53" s="229"/>
      <c r="I53" s="229"/>
      <c r="L53" s="48">
        <f>+D53-SUM(E53:I53)</f>
        <v>0</v>
      </c>
      <c r="M53" s="349"/>
      <c r="N53" s="62" t="str">
        <f>+IF(L53&gt;0,CONCATENATE("Falta distribuir aportes de beneficiaria por $ ",L53),"ok")</f>
        <v>ok</v>
      </c>
    </row>
    <row r="54" spans="1:14" x14ac:dyDescent="0.25">
      <c r="A54" s="6"/>
      <c r="B54" s="6"/>
      <c r="C54" s="230" t="s">
        <v>115</v>
      </c>
      <c r="D54" s="231">
        <f t="shared" ref="D54:I54" si="3">+SUM(D51:D53)</f>
        <v>115000</v>
      </c>
      <c r="E54" s="231">
        <f t="shared" si="3"/>
        <v>91000</v>
      </c>
      <c r="F54" s="231">
        <f t="shared" si="3"/>
        <v>6000</v>
      </c>
      <c r="G54" s="231">
        <f t="shared" si="3"/>
        <v>14000</v>
      </c>
      <c r="H54" s="231">
        <f t="shared" si="3"/>
        <v>0</v>
      </c>
      <c r="I54" s="231">
        <f t="shared" si="3"/>
        <v>4000</v>
      </c>
      <c r="L54" s="56">
        <f>+D54-SUM(E54:I54)</f>
        <v>0</v>
      </c>
      <c r="M54" s="349"/>
    </row>
    <row r="55" spans="1:14" x14ac:dyDescent="0.25">
      <c r="A55" s="6"/>
      <c r="B55" s="6"/>
      <c r="C55" s="6"/>
      <c r="D55" s="6"/>
      <c r="E55" s="6"/>
      <c r="F55" s="6"/>
      <c r="G55" s="6"/>
      <c r="H55" s="6"/>
      <c r="I55" s="6"/>
    </row>
    <row r="56" spans="1:14" x14ac:dyDescent="0.25">
      <c r="A56" s="6"/>
      <c r="B56" s="6"/>
      <c r="C56" s="34" t="s">
        <v>116</v>
      </c>
      <c r="D56" s="42">
        <f>E45</f>
        <v>91000</v>
      </c>
      <c r="E56" s="6"/>
      <c r="F56" s="6"/>
      <c r="G56" s="6"/>
      <c r="H56" s="6"/>
      <c r="I56" s="6"/>
      <c r="L56" s="47">
        <f>+L45-M56</f>
        <v>0</v>
      </c>
      <c r="M56" s="53">
        <f>+F54+G54+H54+I54</f>
        <v>24000</v>
      </c>
      <c r="N56" s="54" t="s">
        <v>117</v>
      </c>
    </row>
    <row r="57" spans="1:14" x14ac:dyDescent="0.25">
      <c r="A57" s="6"/>
      <c r="B57" s="6"/>
      <c r="C57" s="6"/>
      <c r="D57" s="6"/>
      <c r="E57" s="6"/>
      <c r="F57" s="6"/>
      <c r="G57" s="6"/>
      <c r="H57" s="6"/>
      <c r="I57" s="6"/>
      <c r="L57" s="55">
        <f>+F45-F54-G54</f>
        <v>0</v>
      </c>
      <c r="M57" s="53">
        <f>+F54+G54</f>
        <v>20000</v>
      </c>
      <c r="N57" s="47" t="s">
        <v>118</v>
      </c>
    </row>
    <row r="58" spans="1:14" x14ac:dyDescent="0.25">
      <c r="A58" s="6"/>
      <c r="B58" s="6"/>
      <c r="C58" s="232" t="s">
        <v>119</v>
      </c>
      <c r="D58" s="6"/>
      <c r="E58" s="6"/>
      <c r="F58" s="6"/>
      <c r="G58" s="6"/>
      <c r="H58" s="6"/>
      <c r="I58" s="6"/>
      <c r="L58" s="55">
        <f>+G45-H54-I54</f>
        <v>0</v>
      </c>
      <c r="M58" s="53">
        <f>+H54+I54</f>
        <v>4000</v>
      </c>
      <c r="N58" s="47" t="s">
        <v>120</v>
      </c>
    </row>
    <row r="59" spans="1:14" ht="45" x14ac:dyDescent="0.25">
      <c r="A59" s="6"/>
      <c r="B59" s="6"/>
      <c r="C59" s="233" t="s">
        <v>121</v>
      </c>
      <c r="D59" s="233" t="s">
        <v>122</v>
      </c>
      <c r="E59" s="233" t="s">
        <v>123</v>
      </c>
      <c r="F59" s="233" t="s">
        <v>124</v>
      </c>
      <c r="G59" s="233" t="s">
        <v>125</v>
      </c>
      <c r="H59" s="6"/>
      <c r="I59" s="6"/>
      <c r="M59" s="53">
        <f>+M58+M57</f>
        <v>24000</v>
      </c>
    </row>
    <row r="60" spans="1:14" x14ac:dyDescent="0.25">
      <c r="A60" s="6"/>
      <c r="B60" s="6"/>
      <c r="C60" s="234" t="s">
        <v>126</v>
      </c>
      <c r="D60" s="235">
        <f>+E54</f>
        <v>91000</v>
      </c>
      <c r="E60" s="236"/>
      <c r="F60" s="237">
        <f>+D60</f>
        <v>91000</v>
      </c>
      <c r="G60" s="238">
        <f>F60/F63</f>
        <v>0.79130434782608694</v>
      </c>
      <c r="H60" s="6"/>
      <c r="I60" s="6"/>
    </row>
    <row r="61" spans="1:14" x14ac:dyDescent="0.25">
      <c r="A61" s="6"/>
      <c r="B61" s="6"/>
      <c r="C61" s="239" t="s">
        <v>127</v>
      </c>
      <c r="D61" s="237">
        <f>+F54</f>
        <v>6000</v>
      </c>
      <c r="E61" s="237">
        <f>G54</f>
        <v>14000</v>
      </c>
      <c r="F61" s="237">
        <f>+D61+E61</f>
        <v>20000</v>
      </c>
      <c r="G61" s="238">
        <f>F61/F63</f>
        <v>0.17391304347826086</v>
      </c>
      <c r="H61" s="6"/>
      <c r="I61" s="6"/>
    </row>
    <row r="62" spans="1:14" x14ac:dyDescent="0.25">
      <c r="A62" s="6"/>
      <c r="B62" s="6"/>
      <c r="C62" s="239" t="s">
        <v>128</v>
      </c>
      <c r="D62" s="237">
        <f>+H54</f>
        <v>0</v>
      </c>
      <c r="E62" s="237">
        <f>+I54</f>
        <v>4000</v>
      </c>
      <c r="F62" s="237">
        <f>+D62+E62</f>
        <v>4000</v>
      </c>
      <c r="G62" s="238">
        <f>F62/F63</f>
        <v>3.4782608695652174E-2</v>
      </c>
      <c r="H62" s="6"/>
      <c r="I62" s="6"/>
    </row>
    <row r="63" spans="1:14" x14ac:dyDescent="0.25">
      <c r="A63" s="6"/>
      <c r="B63" s="6"/>
      <c r="C63" s="240" t="s">
        <v>129</v>
      </c>
      <c r="D63" s="241">
        <f>SUM(D60:D62)</f>
        <v>97000</v>
      </c>
      <c r="E63" s="241">
        <f>SUM(E60:E62)</f>
        <v>18000</v>
      </c>
      <c r="F63" s="241">
        <f>SUM(F60:F62)</f>
        <v>115000</v>
      </c>
      <c r="G63" s="242">
        <f>SUM(G60:G62)</f>
        <v>1</v>
      </c>
      <c r="H63" s="6"/>
      <c r="I63" s="6"/>
    </row>
    <row r="64" spans="1:14" x14ac:dyDescent="0.25">
      <c r="A64" s="6"/>
      <c r="B64" s="6"/>
      <c r="C64" s="243"/>
      <c r="D64" s="244"/>
      <c r="E64" s="244"/>
      <c r="F64" s="244"/>
      <c r="G64" s="245"/>
      <c r="H64" s="6"/>
      <c r="I64" s="6"/>
    </row>
    <row r="65" spans="1:9" x14ac:dyDescent="0.25">
      <c r="A65" s="6"/>
      <c r="B65" s="6"/>
      <c r="C65" s="232" t="s">
        <v>130</v>
      </c>
      <c r="D65" s="6"/>
      <c r="E65" s="6"/>
      <c r="F65" s="6"/>
      <c r="G65" s="6"/>
      <c r="H65" s="6"/>
      <c r="I65" s="6"/>
    </row>
    <row r="66" spans="1:9" ht="45" x14ac:dyDescent="0.25">
      <c r="A66" s="6"/>
      <c r="B66" s="6"/>
      <c r="C66" s="233" t="s">
        <v>121</v>
      </c>
      <c r="D66" s="233" t="s">
        <v>131</v>
      </c>
      <c r="E66" s="233" t="s">
        <v>132</v>
      </c>
      <c r="F66" s="233" t="s">
        <v>133</v>
      </c>
      <c r="G66" s="6"/>
      <c r="H66" s="6"/>
      <c r="I66" s="6"/>
    </row>
    <row r="67" spans="1:9" x14ac:dyDescent="0.25">
      <c r="A67" s="6"/>
      <c r="B67" s="6"/>
      <c r="C67" s="246" t="s">
        <v>126</v>
      </c>
      <c r="D67" s="247">
        <f>+D60/$F$63</f>
        <v>0.79130434782608694</v>
      </c>
      <c r="E67" s="236"/>
      <c r="F67" s="248">
        <f>+F60/$F$63</f>
        <v>0.79130434782608694</v>
      </c>
      <c r="G67" s="6"/>
      <c r="H67" s="6"/>
      <c r="I67" s="6"/>
    </row>
    <row r="68" spans="1:9" x14ac:dyDescent="0.25">
      <c r="A68" s="6"/>
      <c r="B68" s="6"/>
      <c r="C68" s="239" t="s">
        <v>127</v>
      </c>
      <c r="D68" s="248">
        <f>+D61/$F$63</f>
        <v>5.2173913043478258E-2</v>
      </c>
      <c r="E68" s="248">
        <f>+E61/$F$63</f>
        <v>0.12173913043478261</v>
      </c>
      <c r="F68" s="248">
        <f>+F61/$F$63</f>
        <v>0.17391304347826086</v>
      </c>
      <c r="G68" s="6"/>
      <c r="H68" s="6"/>
      <c r="I68" s="6"/>
    </row>
    <row r="69" spans="1:9" x14ac:dyDescent="0.25">
      <c r="A69" s="6"/>
      <c r="B69" s="6"/>
      <c r="C69" s="239" t="s">
        <v>128</v>
      </c>
      <c r="D69" s="248">
        <f>+D62/$F$63</f>
        <v>0</v>
      </c>
      <c r="E69" s="248">
        <f>+E62/$F$63</f>
        <v>3.4782608695652174E-2</v>
      </c>
      <c r="F69" s="248">
        <f>+F62/$F$63</f>
        <v>3.4782608695652174E-2</v>
      </c>
      <c r="G69" s="6"/>
      <c r="H69" s="6"/>
      <c r="I69" s="6"/>
    </row>
    <row r="70" spans="1:9" x14ac:dyDescent="0.25">
      <c r="A70" s="6"/>
      <c r="B70" s="6"/>
      <c r="C70" s="240" t="s">
        <v>134</v>
      </c>
      <c r="D70" s="249">
        <f>+D63/$F$63</f>
        <v>0.84347826086956523</v>
      </c>
      <c r="E70" s="249">
        <f>+E63/$F$63</f>
        <v>0.15652173913043479</v>
      </c>
      <c r="F70" s="249">
        <f>+F63/$F$63</f>
        <v>1</v>
      </c>
      <c r="G70" s="6"/>
      <c r="H70" s="6"/>
      <c r="I70" s="6"/>
    </row>
    <row r="71" spans="1:9" x14ac:dyDescent="0.25">
      <c r="C71" s="6"/>
      <c r="D71" s="6"/>
      <c r="E71" s="6"/>
      <c r="F71" s="6"/>
      <c r="G71" s="6"/>
      <c r="H71" s="6"/>
    </row>
  </sheetData>
  <mergeCells count="7">
    <mergeCell ref="A1:I1"/>
    <mergeCell ref="M51:M54"/>
    <mergeCell ref="D2:H2"/>
    <mergeCell ref="F49:G49"/>
    <mergeCell ref="H49:I49"/>
    <mergeCell ref="D3:H3"/>
    <mergeCell ref="D4:H4"/>
  </mergeCells>
  <conditionalFormatting sqref="I42:I43">
    <cfRule type="iconSet" priority="10">
      <iconSet iconSet="3TrafficLights2" reverse="1">
        <cfvo type="percent" val="0"/>
        <cfvo type="num" val="4.99999E-2" gte="0"/>
        <cfvo type="num" val="0.05"/>
      </iconSet>
    </cfRule>
  </conditionalFormatting>
  <conditionalFormatting sqref="E46">
    <cfRule type="iconSet" priority="9">
      <iconSet iconSet="3Symbols" reverse="1">
        <cfvo type="percent" val="0"/>
        <cfvo type="num" val="0.79999989999999999"/>
        <cfvo type="num" val="0.8" gte="0"/>
      </iconSet>
    </cfRule>
  </conditionalFormatting>
  <conditionalFormatting sqref="D46">
    <cfRule type="iconSet" priority="11">
      <iconSet>
        <cfvo type="percent" val="0"/>
        <cfvo type="num" val="0.999" gte="0"/>
        <cfvo type="num" val="0.99999990000000005"/>
      </iconSet>
    </cfRule>
  </conditionalFormatting>
  <conditionalFormatting sqref="K7:K37">
    <cfRule type="cellIs" dxfId="4" priority="4" operator="greaterThan">
      <formula>0</formula>
    </cfRule>
  </conditionalFormatting>
  <pageMargins left="0.62992125984251968" right="3.937007874015748E-2" top="0.55118110236220474" bottom="0.55118110236220474" header="0.31496062992125984" footer="0.31496062992125984"/>
  <pageSetup paperSize="9" scale="70" fitToHeight="0" orientation="portrait" horizontalDpi="4294967295" verticalDpi="4294967295"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tabColor rgb="FFFFC000"/>
    <pageSetUpPr fitToPage="1"/>
  </sheetPr>
  <dimension ref="A1:O41"/>
  <sheetViews>
    <sheetView showGridLines="0" zoomScale="115" zoomScaleNormal="115" workbookViewId="0">
      <selection activeCell="C4" sqref="C4:H4"/>
    </sheetView>
  </sheetViews>
  <sheetFormatPr baseColWidth="10" defaultColWidth="11.42578125" defaultRowHeight="15" x14ac:dyDescent="0.25"/>
  <cols>
    <col min="1" max="1" width="7.140625" customWidth="1"/>
    <col min="2" max="2" width="21.28515625" customWidth="1"/>
    <col min="3" max="3" width="16.42578125" bestFit="1" customWidth="1"/>
    <col min="4" max="4" width="11.85546875" customWidth="1"/>
    <col min="5" max="5" width="7.5703125" customWidth="1"/>
    <col min="6" max="6" width="8" customWidth="1"/>
    <col min="7" max="8" width="7.85546875" customWidth="1"/>
    <col min="9" max="9" width="9.140625" customWidth="1"/>
    <col min="10" max="10" width="11.85546875" customWidth="1"/>
    <col min="11" max="11" width="2.140625" customWidth="1"/>
    <col min="12" max="12" width="11.85546875" bestFit="1" customWidth="1"/>
    <col min="13" max="13" width="10" customWidth="1"/>
    <col min="14" max="14" width="8.42578125" customWidth="1"/>
  </cols>
  <sheetData>
    <row r="1" spans="1:15" ht="15.75" x14ac:dyDescent="0.25">
      <c r="A1" s="314" t="s">
        <v>0</v>
      </c>
      <c r="B1" s="314"/>
      <c r="C1" s="314"/>
      <c r="D1" s="314"/>
      <c r="E1" s="314"/>
      <c r="F1" s="314"/>
      <c r="G1" s="314"/>
      <c r="H1" s="314"/>
      <c r="I1" s="314"/>
      <c r="J1" s="314"/>
      <c r="K1" s="314"/>
      <c r="L1" s="314"/>
      <c r="M1" s="314"/>
    </row>
    <row r="2" spans="1:15" x14ac:dyDescent="0.25">
      <c r="B2" s="84" t="s">
        <v>2</v>
      </c>
      <c r="C2" s="310" t="str">
        <f>+'1. Técnico A'!C3:J3</f>
        <v>Invernadero geotérmico para cultivo de tomates</v>
      </c>
      <c r="D2" s="311"/>
      <c r="E2" s="311"/>
      <c r="F2" s="311"/>
      <c r="G2" s="311"/>
      <c r="H2" s="312"/>
    </row>
    <row r="3" spans="1:15" x14ac:dyDescent="0.25">
      <c r="B3" s="84" t="s">
        <v>4</v>
      </c>
      <c r="C3" s="310" t="str">
        <f>+'1. Técnico A'!C4:J4</f>
        <v>Universidad de Chile</v>
      </c>
      <c r="D3" s="311"/>
      <c r="E3" s="311"/>
      <c r="F3" s="311"/>
      <c r="G3" s="311"/>
      <c r="H3" s="312"/>
    </row>
    <row r="4" spans="1:15" x14ac:dyDescent="0.25">
      <c r="B4" s="84" t="s">
        <v>6</v>
      </c>
      <c r="C4" s="310" t="str">
        <f>+'1. Técnico A'!C5:J5</f>
        <v>Sr. Diego Morata Céspedes</v>
      </c>
      <c r="D4" s="311"/>
      <c r="E4" s="311"/>
      <c r="F4" s="311"/>
      <c r="G4" s="311"/>
      <c r="H4" s="312"/>
    </row>
    <row r="6" spans="1:15" x14ac:dyDescent="0.25">
      <c r="A6" s="16" t="s">
        <v>93</v>
      </c>
      <c r="B6" t="s">
        <v>91</v>
      </c>
    </row>
    <row r="7" spans="1:15" ht="38.25" x14ac:dyDescent="0.25">
      <c r="A7" s="21" t="s">
        <v>162</v>
      </c>
      <c r="B7" s="21" t="s">
        <v>163</v>
      </c>
      <c r="C7" s="21" t="s">
        <v>164</v>
      </c>
      <c r="D7" s="21" t="s">
        <v>165</v>
      </c>
      <c r="E7" s="39" t="s">
        <v>166</v>
      </c>
      <c r="F7" s="39" t="s">
        <v>167</v>
      </c>
      <c r="G7" s="39" t="s">
        <v>168</v>
      </c>
      <c r="H7" s="39" t="s">
        <v>169</v>
      </c>
      <c r="I7" s="39" t="s">
        <v>170</v>
      </c>
      <c r="J7" s="39" t="s">
        <v>171</v>
      </c>
      <c r="L7" s="41" t="s">
        <v>84</v>
      </c>
      <c r="M7" s="41" t="s">
        <v>85</v>
      </c>
      <c r="O7" s="59" t="s">
        <v>87</v>
      </c>
    </row>
    <row r="8" spans="1:15" x14ac:dyDescent="0.25">
      <c r="A8" s="10" t="s">
        <v>172</v>
      </c>
      <c r="B8" s="68" t="s">
        <v>173</v>
      </c>
      <c r="C8" s="69" t="s">
        <v>174</v>
      </c>
      <c r="D8" s="69" t="s">
        <v>338</v>
      </c>
      <c r="E8" s="78">
        <v>5</v>
      </c>
      <c r="F8" s="78">
        <v>24</v>
      </c>
      <c r="G8" s="78">
        <f>+E8*F8</f>
        <v>120</v>
      </c>
      <c r="H8" s="79">
        <v>17</v>
      </c>
      <c r="I8" s="80">
        <f>E8*H8</f>
        <v>85</v>
      </c>
      <c r="J8" s="80">
        <f>+H8*G8</f>
        <v>2040</v>
      </c>
      <c r="K8" s="12"/>
      <c r="L8" s="81">
        <f>J8</f>
        <v>2040</v>
      </c>
      <c r="M8" s="11"/>
      <c r="O8" s="58">
        <f>+J8-L8-M8</f>
        <v>0</v>
      </c>
    </row>
    <row r="9" spans="1:15" x14ac:dyDescent="0.25">
      <c r="A9" s="10" t="s">
        <v>175</v>
      </c>
      <c r="B9" s="68" t="s">
        <v>176</v>
      </c>
      <c r="C9" s="69" t="s">
        <v>177</v>
      </c>
      <c r="D9" s="69" t="s">
        <v>362</v>
      </c>
      <c r="E9" s="78">
        <v>88</v>
      </c>
      <c r="F9" s="78">
        <v>24</v>
      </c>
      <c r="G9" s="78">
        <f t="shared" ref="G9:G19" si="0">+E9*F9</f>
        <v>2112</v>
      </c>
      <c r="H9" s="79">
        <v>5</v>
      </c>
      <c r="I9" s="80">
        <f t="shared" ref="I9:I19" si="1">E9*H9</f>
        <v>440</v>
      </c>
      <c r="J9" s="80">
        <f t="shared" ref="J9:J20" si="2">+H9*G9</f>
        <v>10560</v>
      </c>
      <c r="K9" s="120"/>
      <c r="L9" s="78">
        <f t="shared" ref="L9:L17" si="3">J9</f>
        <v>10560</v>
      </c>
      <c r="M9" s="11"/>
      <c r="O9" s="58">
        <f t="shared" ref="O9:O20" si="4">+J9-L9-M9</f>
        <v>0</v>
      </c>
    </row>
    <row r="10" spans="1:15" x14ac:dyDescent="0.25">
      <c r="A10" s="10" t="s">
        <v>178</v>
      </c>
      <c r="B10" s="68" t="s">
        <v>179</v>
      </c>
      <c r="C10" s="69" t="s">
        <v>180</v>
      </c>
      <c r="D10" s="69" t="s">
        <v>181</v>
      </c>
      <c r="E10" s="78">
        <v>4</v>
      </c>
      <c r="F10" s="78">
        <v>4</v>
      </c>
      <c r="G10" s="78">
        <f t="shared" si="0"/>
        <v>16</v>
      </c>
      <c r="H10" s="79">
        <v>9</v>
      </c>
      <c r="I10" s="80">
        <f t="shared" si="1"/>
        <v>36</v>
      </c>
      <c r="J10" s="80">
        <f t="shared" si="2"/>
        <v>144</v>
      </c>
      <c r="K10" s="12"/>
      <c r="L10" s="81">
        <f t="shared" si="3"/>
        <v>144</v>
      </c>
      <c r="M10" s="11"/>
      <c r="O10" s="58">
        <f t="shared" si="4"/>
        <v>0</v>
      </c>
    </row>
    <row r="11" spans="1:15" x14ac:dyDescent="0.25">
      <c r="A11" s="10" t="s">
        <v>182</v>
      </c>
      <c r="B11" s="68" t="s">
        <v>179</v>
      </c>
      <c r="C11" s="69" t="s">
        <v>183</v>
      </c>
      <c r="D11" s="69" t="s">
        <v>360</v>
      </c>
      <c r="E11" s="78">
        <v>4</v>
      </c>
      <c r="F11" s="78">
        <v>6</v>
      </c>
      <c r="G11" s="78">
        <f t="shared" si="0"/>
        <v>24</v>
      </c>
      <c r="H11" s="79">
        <v>13</v>
      </c>
      <c r="I11" s="80">
        <f t="shared" si="1"/>
        <v>52</v>
      </c>
      <c r="J11" s="80">
        <f t="shared" si="2"/>
        <v>312</v>
      </c>
      <c r="K11" s="12"/>
      <c r="L11" s="81">
        <f t="shared" si="3"/>
        <v>312</v>
      </c>
      <c r="M11" s="11"/>
      <c r="O11" s="58">
        <f t="shared" si="4"/>
        <v>0</v>
      </c>
    </row>
    <row r="12" spans="1:15" x14ac:dyDescent="0.25">
      <c r="A12" s="10" t="s">
        <v>184</v>
      </c>
      <c r="B12" s="68" t="s">
        <v>179</v>
      </c>
      <c r="C12" s="69" t="s">
        <v>185</v>
      </c>
      <c r="D12" s="69" t="s">
        <v>361</v>
      </c>
      <c r="E12" s="78">
        <v>4</v>
      </c>
      <c r="F12" s="78">
        <v>4</v>
      </c>
      <c r="G12" s="78">
        <f t="shared" si="0"/>
        <v>16</v>
      </c>
      <c r="H12" s="79">
        <v>13</v>
      </c>
      <c r="I12" s="80">
        <f t="shared" si="1"/>
        <v>52</v>
      </c>
      <c r="J12" s="80">
        <f t="shared" si="2"/>
        <v>208</v>
      </c>
      <c r="K12" s="12"/>
      <c r="L12" s="81">
        <f t="shared" si="3"/>
        <v>208</v>
      </c>
      <c r="M12" s="11"/>
      <c r="O12" s="58">
        <f t="shared" si="4"/>
        <v>0</v>
      </c>
    </row>
    <row r="13" spans="1:15" x14ac:dyDescent="0.25">
      <c r="A13" s="10" t="s">
        <v>186</v>
      </c>
      <c r="B13" s="68" t="s">
        <v>179</v>
      </c>
      <c r="C13" s="69" t="s">
        <v>187</v>
      </c>
      <c r="D13" s="69" t="s">
        <v>423</v>
      </c>
      <c r="E13" s="78">
        <v>4</v>
      </c>
      <c r="F13" s="78">
        <v>4</v>
      </c>
      <c r="G13" s="78">
        <f t="shared" si="0"/>
        <v>16</v>
      </c>
      <c r="H13" s="79">
        <v>7</v>
      </c>
      <c r="I13" s="80">
        <f t="shared" si="1"/>
        <v>28</v>
      </c>
      <c r="J13" s="80">
        <f t="shared" si="2"/>
        <v>112</v>
      </c>
      <c r="K13" s="12"/>
      <c r="L13" s="81">
        <f t="shared" si="3"/>
        <v>112</v>
      </c>
      <c r="M13" s="11"/>
      <c r="O13" s="58">
        <f t="shared" si="4"/>
        <v>0</v>
      </c>
    </row>
    <row r="14" spans="1:15" x14ac:dyDescent="0.25">
      <c r="A14" s="10" t="s">
        <v>188</v>
      </c>
      <c r="B14" s="68" t="s">
        <v>179</v>
      </c>
      <c r="C14" s="69" t="s">
        <v>422</v>
      </c>
      <c r="D14" s="69" t="s">
        <v>359</v>
      </c>
      <c r="E14" s="78">
        <v>4</v>
      </c>
      <c r="F14" s="78">
        <v>4</v>
      </c>
      <c r="G14" s="78">
        <f t="shared" si="0"/>
        <v>16</v>
      </c>
      <c r="H14" s="79">
        <v>7</v>
      </c>
      <c r="I14" s="80">
        <f t="shared" si="1"/>
        <v>28</v>
      </c>
      <c r="J14" s="80">
        <f t="shared" si="2"/>
        <v>112</v>
      </c>
      <c r="K14" s="12"/>
      <c r="L14" s="81">
        <f t="shared" si="3"/>
        <v>112</v>
      </c>
      <c r="M14" s="11"/>
      <c r="O14" s="58">
        <f t="shared" si="4"/>
        <v>0</v>
      </c>
    </row>
    <row r="15" spans="1:15" x14ac:dyDescent="0.25">
      <c r="A15" s="10" t="s">
        <v>189</v>
      </c>
      <c r="B15" s="68" t="s">
        <v>179</v>
      </c>
      <c r="C15" s="69" t="s">
        <v>190</v>
      </c>
      <c r="D15" s="69" t="s">
        <v>337</v>
      </c>
      <c r="E15" s="78">
        <v>3</v>
      </c>
      <c r="F15" s="78">
        <v>4</v>
      </c>
      <c r="G15" s="78">
        <f t="shared" si="0"/>
        <v>12</v>
      </c>
      <c r="H15" s="79">
        <v>9</v>
      </c>
      <c r="I15" s="80">
        <f t="shared" si="1"/>
        <v>27</v>
      </c>
      <c r="J15" s="80">
        <f t="shared" si="2"/>
        <v>108</v>
      </c>
      <c r="K15" s="12"/>
      <c r="L15" s="81">
        <f t="shared" si="3"/>
        <v>108</v>
      </c>
      <c r="M15" s="11"/>
      <c r="O15" s="58">
        <f t="shared" si="4"/>
        <v>0</v>
      </c>
    </row>
    <row r="16" spans="1:15" x14ac:dyDescent="0.25">
      <c r="A16" s="10" t="s">
        <v>191</v>
      </c>
      <c r="B16" s="68" t="s">
        <v>192</v>
      </c>
      <c r="C16" s="69" t="s">
        <v>193</v>
      </c>
      <c r="D16" s="69" t="s">
        <v>509</v>
      </c>
      <c r="E16" s="78">
        <v>4</v>
      </c>
      <c r="F16" s="78">
        <v>7</v>
      </c>
      <c r="G16" s="78">
        <f t="shared" si="0"/>
        <v>28</v>
      </c>
      <c r="H16" s="79">
        <v>7</v>
      </c>
      <c r="I16" s="80">
        <f t="shared" si="1"/>
        <v>28</v>
      </c>
      <c r="J16" s="80">
        <f t="shared" si="2"/>
        <v>196</v>
      </c>
      <c r="K16" s="12"/>
      <c r="L16" s="81">
        <f t="shared" si="3"/>
        <v>196</v>
      </c>
      <c r="M16" s="11"/>
      <c r="O16" s="58">
        <f t="shared" si="4"/>
        <v>0</v>
      </c>
    </row>
    <row r="17" spans="1:15" x14ac:dyDescent="0.25">
      <c r="A17" s="10" t="s">
        <v>194</v>
      </c>
      <c r="B17" s="68" t="s">
        <v>179</v>
      </c>
      <c r="C17" s="69" t="s">
        <v>196</v>
      </c>
      <c r="D17" s="69" t="s">
        <v>197</v>
      </c>
      <c r="E17" s="78">
        <v>6.5</v>
      </c>
      <c r="F17" s="78">
        <v>4</v>
      </c>
      <c r="G17" s="78">
        <f t="shared" si="0"/>
        <v>26</v>
      </c>
      <c r="H17" s="79">
        <v>8</v>
      </c>
      <c r="I17" s="80">
        <f t="shared" si="1"/>
        <v>52</v>
      </c>
      <c r="J17" s="80">
        <f t="shared" si="2"/>
        <v>208</v>
      </c>
      <c r="K17" s="12"/>
      <c r="L17" s="81">
        <f t="shared" si="3"/>
        <v>208</v>
      </c>
      <c r="M17" s="11"/>
      <c r="O17" s="58">
        <f t="shared" si="4"/>
        <v>0</v>
      </c>
    </row>
    <row r="18" spans="1:15" x14ac:dyDescent="0.25">
      <c r="A18" s="10" t="s">
        <v>195</v>
      </c>
      <c r="B18" s="68" t="s">
        <v>198</v>
      </c>
      <c r="C18" s="77" t="s">
        <v>199</v>
      </c>
      <c r="D18" s="77" t="s">
        <v>199</v>
      </c>
      <c r="E18" s="78">
        <v>3</v>
      </c>
      <c r="F18" s="78">
        <v>24</v>
      </c>
      <c r="G18" s="78">
        <f t="shared" si="0"/>
        <v>72</v>
      </c>
      <c r="H18" s="79">
        <f>1000/72</f>
        <v>13.888888888888889</v>
      </c>
      <c r="I18" s="80">
        <f t="shared" si="1"/>
        <v>41.666666666666671</v>
      </c>
      <c r="J18" s="80">
        <f t="shared" si="2"/>
        <v>1000</v>
      </c>
      <c r="K18" s="12"/>
      <c r="L18" s="81"/>
      <c r="M18" s="11">
        <f>J18</f>
        <v>1000</v>
      </c>
      <c r="O18" s="58">
        <f t="shared" si="4"/>
        <v>0</v>
      </c>
    </row>
    <row r="19" spans="1:15" x14ac:dyDescent="0.25">
      <c r="A19" s="10" t="s">
        <v>424</v>
      </c>
      <c r="B19" s="68" t="s">
        <v>200</v>
      </c>
      <c r="C19" s="77" t="s">
        <v>199</v>
      </c>
      <c r="D19" s="77" t="s">
        <v>199</v>
      </c>
      <c r="E19" s="78">
        <v>3</v>
      </c>
      <c r="F19" s="78">
        <v>24</v>
      </c>
      <c r="G19" s="78">
        <f t="shared" si="0"/>
        <v>72</v>
      </c>
      <c r="H19" s="79">
        <f t="shared" ref="H19:H20" si="5">1000/72</f>
        <v>13.888888888888889</v>
      </c>
      <c r="I19" s="80">
        <f t="shared" si="1"/>
        <v>41.666666666666671</v>
      </c>
      <c r="J19" s="80">
        <f t="shared" si="2"/>
        <v>1000</v>
      </c>
      <c r="K19" s="12"/>
      <c r="L19" s="81"/>
      <c r="M19" s="11">
        <f t="shared" ref="M19:M20" si="6">J19</f>
        <v>1000</v>
      </c>
      <c r="O19" s="58">
        <f t="shared" si="4"/>
        <v>0</v>
      </c>
    </row>
    <row r="20" spans="1:15" x14ac:dyDescent="0.25">
      <c r="A20" s="10" t="s">
        <v>425</v>
      </c>
      <c r="B20" s="68" t="s">
        <v>201</v>
      </c>
      <c r="C20" s="77" t="s">
        <v>199</v>
      </c>
      <c r="D20" s="77" t="s">
        <v>199</v>
      </c>
      <c r="E20" s="78">
        <v>6</v>
      </c>
      <c r="F20" s="78">
        <v>24</v>
      </c>
      <c r="G20" s="78">
        <f>+E20*F20</f>
        <v>144</v>
      </c>
      <c r="H20" s="79">
        <f t="shared" si="5"/>
        <v>13.888888888888889</v>
      </c>
      <c r="I20" s="80">
        <f>E20*H20</f>
        <v>83.333333333333343</v>
      </c>
      <c r="J20" s="80">
        <f t="shared" si="2"/>
        <v>2000</v>
      </c>
      <c r="K20" s="12"/>
      <c r="L20" s="11"/>
      <c r="M20" s="11">
        <f t="shared" si="6"/>
        <v>2000</v>
      </c>
      <c r="O20" s="58">
        <f t="shared" si="4"/>
        <v>0</v>
      </c>
    </row>
    <row r="21" spans="1:15" x14ac:dyDescent="0.25">
      <c r="A21" s="66"/>
      <c r="C21" s="66"/>
      <c r="D21" s="67"/>
      <c r="E21" s="24"/>
      <c r="F21" s="24"/>
      <c r="G21" s="24"/>
      <c r="H21" s="24"/>
      <c r="I21" s="24"/>
      <c r="J21" s="24"/>
      <c r="K21" s="12"/>
      <c r="L21" s="24"/>
      <c r="M21" s="24"/>
      <c r="O21" s="58"/>
    </row>
    <row r="22" spans="1:15" ht="15.75" customHeight="1" x14ac:dyDescent="0.25">
      <c r="A22" s="355" t="s">
        <v>357</v>
      </c>
      <c r="B22" s="356"/>
      <c r="C22" s="356"/>
      <c r="D22" s="356"/>
      <c r="E22" s="356"/>
      <c r="F22" s="356"/>
      <c r="G22" s="356"/>
      <c r="H22" s="356"/>
      <c r="I22" s="356"/>
      <c r="J22" s="356"/>
      <c r="K22" s="356"/>
      <c r="L22" s="356"/>
      <c r="M22" s="356"/>
      <c r="N22" s="356"/>
      <c r="O22" s="58"/>
    </row>
    <row r="23" spans="1:15" x14ac:dyDescent="0.25">
      <c r="A23" s="66"/>
      <c r="B23" s="66"/>
      <c r="C23" s="66"/>
      <c r="D23" s="67"/>
      <c r="E23" s="24"/>
      <c r="F23" s="24"/>
      <c r="G23" s="24"/>
      <c r="H23" s="24"/>
      <c r="I23" s="24"/>
      <c r="J23" s="24"/>
      <c r="K23" s="12"/>
      <c r="L23" s="24"/>
      <c r="M23" s="24"/>
      <c r="O23" s="58"/>
    </row>
    <row r="24" spans="1:15" x14ac:dyDescent="0.25">
      <c r="A24" s="12"/>
      <c r="B24" s="12"/>
      <c r="C24" s="12"/>
      <c r="D24" s="12"/>
      <c r="E24" s="12"/>
      <c r="F24" s="12"/>
      <c r="G24" s="12"/>
      <c r="H24" s="12"/>
      <c r="I24" s="12"/>
      <c r="J24" s="132">
        <f>SUM(J8:J23)</f>
        <v>18000</v>
      </c>
      <c r="K24" s="12"/>
      <c r="L24" s="131">
        <f>SUM(L8:L23)</f>
        <v>14000</v>
      </c>
      <c r="M24" s="13">
        <f>SUM(M8:M23)</f>
        <v>4000</v>
      </c>
      <c r="O24" s="58">
        <f>+J24-L24-M24</f>
        <v>0</v>
      </c>
    </row>
    <row r="25" spans="1:15" x14ac:dyDescent="0.25">
      <c r="A25" s="12"/>
      <c r="B25" s="12"/>
      <c r="C25" s="12"/>
      <c r="D25" s="12"/>
      <c r="E25" s="12"/>
      <c r="F25" s="12"/>
      <c r="G25" s="12"/>
      <c r="H25" s="12"/>
      <c r="I25" s="12"/>
      <c r="J25" s="14">
        <f>+L25+M25</f>
        <v>1</v>
      </c>
      <c r="K25" s="12"/>
      <c r="L25" s="15">
        <f>+L24/$J$24</f>
        <v>0.77777777777777779</v>
      </c>
      <c r="M25" s="15">
        <f>+M24/$J$24</f>
        <v>0.22222222222222221</v>
      </c>
    </row>
    <row r="27" spans="1:15" x14ac:dyDescent="0.25">
      <c r="L27" s="17" t="s">
        <v>92</v>
      </c>
    </row>
    <row r="30" spans="1:15" ht="24.75" customHeight="1" x14ac:dyDescent="0.25"/>
    <row r="32" spans="1:15" ht="38.25" customHeight="1" x14ac:dyDescent="0.25"/>
    <row r="39" spans="3:4" ht="15.75" x14ac:dyDescent="0.25">
      <c r="C39" s="9"/>
    </row>
    <row r="40" spans="3:4" ht="15.75" x14ac:dyDescent="0.25">
      <c r="C40" s="9"/>
      <c r="D40" s="9"/>
    </row>
    <row r="41" spans="3:4" ht="15.75" x14ac:dyDescent="0.25">
      <c r="C41" s="9"/>
    </row>
  </sheetData>
  <mergeCells count="5">
    <mergeCell ref="C2:H2"/>
    <mergeCell ref="C3:H3"/>
    <mergeCell ref="C4:H4"/>
    <mergeCell ref="A1:M1"/>
    <mergeCell ref="A22:N22"/>
  </mergeCells>
  <conditionalFormatting sqref="O8:O24">
    <cfRule type="cellIs" dxfId="3" priority="2" operator="greaterThan">
      <formula>0</formula>
    </cfRule>
  </conditionalFormatting>
  <pageMargins left="0.25" right="0.25" top="0.75" bottom="0.75" header="0.3" footer="0.3"/>
  <pageSetup paperSize="9" fitToHeight="0" orientation="landscape" horizontalDpi="4294967295" verticalDpi="4294967295"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6">
    <tabColor rgb="FF002060"/>
    <pageSetUpPr fitToPage="1"/>
  </sheetPr>
  <dimension ref="A1:M21"/>
  <sheetViews>
    <sheetView showGridLines="0" workbookViewId="0">
      <selection activeCell="D5" sqref="D5"/>
    </sheetView>
  </sheetViews>
  <sheetFormatPr baseColWidth="10" defaultColWidth="11.42578125" defaultRowHeight="15" x14ac:dyDescent="0.25"/>
  <cols>
    <col min="1" max="1" width="6.28515625" customWidth="1"/>
    <col min="2" max="2" width="17.140625" customWidth="1"/>
    <col min="3" max="3" width="15.140625" customWidth="1"/>
    <col min="4" max="4" width="21.85546875" customWidth="1"/>
    <col min="6" max="7" width="10.7109375" customWidth="1"/>
    <col min="8" max="8" width="5.5703125" customWidth="1"/>
    <col min="9" max="9" width="9.85546875" customWidth="1"/>
    <col min="10" max="10" width="10.5703125" bestFit="1" customWidth="1"/>
    <col min="11" max="11" width="9.42578125" customWidth="1"/>
  </cols>
  <sheetData>
    <row r="1" spans="1:13" ht="15.75" x14ac:dyDescent="0.25">
      <c r="A1" s="314" t="s">
        <v>0</v>
      </c>
      <c r="B1" s="314"/>
      <c r="C1" s="314"/>
      <c r="D1" s="314"/>
      <c r="E1" s="314"/>
      <c r="F1" s="314"/>
      <c r="G1" s="314"/>
      <c r="H1" s="314"/>
      <c r="I1" s="314"/>
      <c r="J1" s="314"/>
      <c r="K1" s="314"/>
    </row>
    <row r="2" spans="1:13" x14ac:dyDescent="0.25">
      <c r="B2" s="84" t="s">
        <v>2</v>
      </c>
      <c r="C2" s="310" t="str">
        <f>+'1. Técnico A'!C3:J3</f>
        <v>Invernadero geotérmico para cultivo de tomates</v>
      </c>
      <c r="D2" s="311"/>
      <c r="E2" s="311"/>
      <c r="F2" s="311"/>
      <c r="G2" s="311"/>
      <c r="H2" s="311"/>
      <c r="I2" s="312"/>
    </row>
    <row r="3" spans="1:13" x14ac:dyDescent="0.25">
      <c r="B3" s="84" t="s">
        <v>4</v>
      </c>
      <c r="C3" s="310" t="str">
        <f>+'1. Técnico A'!C4:J4</f>
        <v>Universidad de Chile</v>
      </c>
      <c r="D3" s="311"/>
      <c r="E3" s="311"/>
      <c r="F3" s="311"/>
      <c r="G3" s="311"/>
      <c r="H3" s="311"/>
      <c r="I3" s="312"/>
    </row>
    <row r="4" spans="1:13" x14ac:dyDescent="0.25">
      <c r="B4" s="84" t="s">
        <v>6</v>
      </c>
      <c r="C4" s="310" t="str">
        <f>+'1. Técnico A'!C5:J5</f>
        <v>Sr. Diego Morata Céspedes</v>
      </c>
      <c r="D4" s="311"/>
      <c r="E4" s="311"/>
      <c r="F4" s="311"/>
      <c r="G4" s="311"/>
      <c r="H4" s="311"/>
      <c r="I4" s="312"/>
    </row>
    <row r="6" spans="1:13" x14ac:dyDescent="0.25">
      <c r="A6" s="16" t="s">
        <v>95</v>
      </c>
      <c r="B6" t="s">
        <v>202</v>
      </c>
    </row>
    <row r="7" spans="1:13" ht="38.25" x14ac:dyDescent="0.25">
      <c r="A7" s="21" t="s">
        <v>10</v>
      </c>
      <c r="B7" s="21" t="s">
        <v>105</v>
      </c>
      <c r="C7" s="21" t="s">
        <v>203</v>
      </c>
      <c r="D7" s="21" t="s">
        <v>140</v>
      </c>
      <c r="E7" s="21" t="s">
        <v>167</v>
      </c>
      <c r="F7" s="39" t="s">
        <v>204</v>
      </c>
      <c r="G7" s="39" t="s">
        <v>145</v>
      </c>
      <c r="H7" s="12"/>
      <c r="I7" s="40" t="s">
        <v>83</v>
      </c>
      <c r="J7" s="41" t="s">
        <v>84</v>
      </c>
      <c r="K7" s="41" t="s">
        <v>85</v>
      </c>
      <c r="M7" s="59" t="s">
        <v>87</v>
      </c>
    </row>
    <row r="8" spans="1:13" ht="22.5" x14ac:dyDescent="0.25">
      <c r="A8" s="1" t="s">
        <v>207</v>
      </c>
      <c r="B8" s="76" t="s">
        <v>206</v>
      </c>
      <c r="C8" s="76" t="s">
        <v>208</v>
      </c>
      <c r="D8" s="76" t="s">
        <v>209</v>
      </c>
      <c r="E8" s="70">
        <v>24</v>
      </c>
      <c r="F8" s="89">
        <v>30</v>
      </c>
      <c r="G8" s="89">
        <f t="shared" ref="G8:G14" si="0">+F8*E8</f>
        <v>720</v>
      </c>
      <c r="I8" s="70">
        <f>G8</f>
        <v>720</v>
      </c>
      <c r="J8" s="65"/>
      <c r="K8" s="65"/>
      <c r="M8" s="58">
        <f t="shared" ref="M8:M16" si="1">+G8-I8-J8-K8</f>
        <v>0</v>
      </c>
    </row>
    <row r="9" spans="1:13" ht="22.5" x14ac:dyDescent="0.25">
      <c r="A9" s="1" t="s">
        <v>210</v>
      </c>
      <c r="B9" s="76" t="s">
        <v>211</v>
      </c>
      <c r="C9" s="76" t="s">
        <v>212</v>
      </c>
      <c r="D9" s="76" t="s">
        <v>213</v>
      </c>
      <c r="E9" s="70">
        <v>24</v>
      </c>
      <c r="F9" s="89">
        <v>20</v>
      </c>
      <c r="G9" s="89">
        <f t="shared" si="0"/>
        <v>480</v>
      </c>
      <c r="I9" s="70">
        <f>G9</f>
        <v>480</v>
      </c>
      <c r="J9" s="65"/>
      <c r="K9" s="65"/>
      <c r="M9" s="58">
        <f>+G9-I9-J9-K9</f>
        <v>0</v>
      </c>
    </row>
    <row r="10" spans="1:13" ht="22.5" x14ac:dyDescent="0.25">
      <c r="A10" s="158" t="s">
        <v>214</v>
      </c>
      <c r="B10" s="163" t="s">
        <v>211</v>
      </c>
      <c r="C10" s="163" t="s">
        <v>215</v>
      </c>
      <c r="D10" s="163" t="s">
        <v>216</v>
      </c>
      <c r="E10" s="162">
        <v>24</v>
      </c>
      <c r="F10" s="164">
        <v>12.5</v>
      </c>
      <c r="G10" s="164">
        <f t="shared" si="0"/>
        <v>300</v>
      </c>
      <c r="I10" s="162">
        <f>G10</f>
        <v>300</v>
      </c>
      <c r="J10" s="65"/>
      <c r="K10" s="65"/>
      <c r="M10" s="58">
        <f>+G10-I10-J10-K10</f>
        <v>0</v>
      </c>
    </row>
    <row r="11" spans="1:13" ht="22.5" x14ac:dyDescent="0.25">
      <c r="A11" s="1" t="s">
        <v>217</v>
      </c>
      <c r="B11" s="76" t="s">
        <v>211</v>
      </c>
      <c r="C11" s="76" t="s">
        <v>218</v>
      </c>
      <c r="D11" s="76" t="s">
        <v>219</v>
      </c>
      <c r="E11" s="70">
        <v>24</v>
      </c>
      <c r="F11" s="89">
        <v>20</v>
      </c>
      <c r="G11" s="89">
        <f t="shared" si="0"/>
        <v>480</v>
      </c>
      <c r="I11" s="70">
        <f>G11</f>
        <v>480</v>
      </c>
      <c r="J11" s="65"/>
      <c r="K11" s="65"/>
      <c r="M11" s="58">
        <f>+G11-I11-J11-K11</f>
        <v>0</v>
      </c>
    </row>
    <row r="12" spans="1:13" hidden="1" x14ac:dyDescent="0.25">
      <c r="A12" s="1" t="s">
        <v>220</v>
      </c>
      <c r="B12" s="71"/>
      <c r="C12" s="71"/>
      <c r="D12" s="71"/>
      <c r="E12" s="70"/>
      <c r="F12" s="65"/>
      <c r="G12" s="65">
        <f t="shared" si="0"/>
        <v>0</v>
      </c>
      <c r="I12" s="65"/>
      <c r="J12" s="65"/>
      <c r="K12" s="65"/>
      <c r="M12" s="58">
        <f>+G12-I12-J12-K12</f>
        <v>0</v>
      </c>
    </row>
    <row r="13" spans="1:13" hidden="1" x14ac:dyDescent="0.25">
      <c r="A13" s="1" t="s">
        <v>221</v>
      </c>
      <c r="B13" s="43"/>
      <c r="C13" s="43"/>
      <c r="D13" s="43"/>
      <c r="E13" s="65"/>
      <c r="F13" s="65"/>
      <c r="G13" s="65">
        <f t="shared" si="0"/>
        <v>0</v>
      </c>
      <c r="I13" s="65"/>
      <c r="J13" s="65"/>
      <c r="K13" s="65"/>
      <c r="M13" s="58">
        <f t="shared" si="1"/>
        <v>0</v>
      </c>
    </row>
    <row r="14" spans="1:13" hidden="1" x14ac:dyDescent="0.25">
      <c r="A14" s="1" t="s">
        <v>222</v>
      </c>
      <c r="B14" s="43"/>
      <c r="C14" s="43"/>
      <c r="D14" s="43"/>
      <c r="E14" s="65"/>
      <c r="F14" s="65"/>
      <c r="G14" s="65">
        <f t="shared" si="0"/>
        <v>0</v>
      </c>
      <c r="I14" s="65"/>
      <c r="J14" s="65"/>
      <c r="K14" s="65"/>
      <c r="M14" s="58">
        <f t="shared" si="1"/>
        <v>0</v>
      </c>
    </row>
    <row r="16" spans="1:13" x14ac:dyDescent="0.25">
      <c r="F16" s="32" t="s">
        <v>223</v>
      </c>
      <c r="G16" s="154">
        <f>SUM(G8:G15)</f>
        <v>1980</v>
      </c>
      <c r="I16" s="154">
        <f>SUM(I8:I14)</f>
        <v>1980</v>
      </c>
      <c r="J16" s="3">
        <f>SUM(J8:J14)</f>
        <v>0</v>
      </c>
      <c r="K16" s="3">
        <f>SUM(K8:K14)</f>
        <v>0</v>
      </c>
      <c r="M16" s="58">
        <f t="shared" si="1"/>
        <v>0</v>
      </c>
    </row>
    <row r="17" spans="1:11" x14ac:dyDescent="0.25">
      <c r="G17" s="8">
        <f>+I17+J17+K17</f>
        <v>1</v>
      </c>
      <c r="I17" s="4">
        <f>+I16/$G$16</f>
        <v>1</v>
      </c>
      <c r="J17" s="4">
        <f>+J16/$G$16</f>
        <v>0</v>
      </c>
      <c r="K17" s="4">
        <f>+K16/$G$16</f>
        <v>0</v>
      </c>
    </row>
    <row r="19" spans="1:11" x14ac:dyDescent="0.25">
      <c r="A19" s="26"/>
      <c r="B19" s="27"/>
      <c r="C19" s="27"/>
      <c r="D19" s="27"/>
      <c r="E19" s="27"/>
      <c r="F19" s="27"/>
      <c r="I19" s="7">
        <f>I16/'2. Financiero'!E45</f>
        <v>2.1758241758241759E-2</v>
      </c>
      <c r="J19" s="17" t="s">
        <v>224</v>
      </c>
      <c r="K19" s="27"/>
    </row>
    <row r="20" spans="1:11" x14ac:dyDescent="0.25">
      <c r="A20" s="27"/>
      <c r="B20" s="27"/>
      <c r="C20" s="27"/>
      <c r="D20" s="27"/>
      <c r="E20" s="27"/>
      <c r="F20" s="27"/>
      <c r="G20" s="27"/>
      <c r="H20" s="27"/>
      <c r="I20" s="27"/>
      <c r="J20" s="27"/>
      <c r="K20" s="27"/>
    </row>
    <row r="21" spans="1:11" x14ac:dyDescent="0.25">
      <c r="A21" s="27"/>
      <c r="B21" s="27"/>
      <c r="C21" s="27"/>
      <c r="D21" s="27"/>
      <c r="E21" s="27"/>
      <c r="F21" s="27"/>
      <c r="G21" s="27"/>
      <c r="H21" s="27"/>
      <c r="I21" s="27"/>
      <c r="J21" s="27"/>
      <c r="K21" s="27"/>
    </row>
  </sheetData>
  <mergeCells count="4">
    <mergeCell ref="C2:I2"/>
    <mergeCell ref="C3:I3"/>
    <mergeCell ref="C4:I4"/>
    <mergeCell ref="A1:K1"/>
  </mergeCells>
  <conditionalFormatting sqref="I19">
    <cfRule type="iconSet" priority="3">
      <iconSet iconSet="3TrafficLights2" reverse="1">
        <cfvo type="percent" val="0"/>
        <cfvo type="num" val="4.99999E-2" gte="0"/>
        <cfvo type="num" val="0.05"/>
      </iconSet>
    </cfRule>
  </conditionalFormatting>
  <conditionalFormatting sqref="M8:M14">
    <cfRule type="cellIs" dxfId="2" priority="2" operator="greaterThan">
      <formula>0</formula>
    </cfRule>
  </conditionalFormatting>
  <conditionalFormatting sqref="M16">
    <cfRule type="cellIs" dxfId="1" priority="1" operator="greaterThan">
      <formula>0</formula>
    </cfRule>
  </conditionalFormatting>
  <pageMargins left="0.25" right="0.25" top="0.75" bottom="0.75" header="0.3" footer="0.3"/>
  <pageSetup paperSize="9" fitToHeight="0" orientation="landscape" horizontalDpi="4294967295" verticalDpi="4294967295"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8">
    <tabColor theme="9" tint="-0.499984740745262"/>
    <pageSetUpPr fitToPage="1"/>
  </sheetPr>
  <dimension ref="A1:M22"/>
  <sheetViews>
    <sheetView showGridLines="0" workbookViewId="0">
      <selection activeCell="I11" sqref="I11"/>
    </sheetView>
  </sheetViews>
  <sheetFormatPr baseColWidth="10" defaultColWidth="11.42578125" defaultRowHeight="15" x14ac:dyDescent="0.25"/>
  <cols>
    <col min="1" max="1" width="6.5703125" customWidth="1"/>
    <col min="2" max="2" width="13.42578125" customWidth="1"/>
    <col min="3" max="4" width="15.140625" customWidth="1"/>
    <col min="5" max="5" width="8.5703125" customWidth="1"/>
    <col min="6" max="6" width="10.5703125" bestFit="1" customWidth="1"/>
    <col min="7" max="7" width="10.28515625" customWidth="1"/>
    <col min="8" max="8" width="3.5703125" customWidth="1"/>
    <col min="9" max="9" width="10.28515625" customWidth="1"/>
    <col min="10" max="10" width="10.5703125" bestFit="1" customWidth="1"/>
    <col min="11" max="11" width="10.28515625" customWidth="1"/>
  </cols>
  <sheetData>
    <row r="1" spans="1:13" ht="15.75" x14ac:dyDescent="0.25">
      <c r="A1" s="314" t="s">
        <v>0</v>
      </c>
      <c r="B1" s="314"/>
      <c r="C1" s="314"/>
      <c r="D1" s="314"/>
      <c r="E1" s="314"/>
      <c r="F1" s="314"/>
      <c r="G1" s="314"/>
      <c r="H1" s="314"/>
      <c r="I1" s="314"/>
      <c r="J1" s="314"/>
      <c r="K1" s="314"/>
    </row>
    <row r="2" spans="1:13" x14ac:dyDescent="0.25">
      <c r="B2" s="87" t="s">
        <v>2</v>
      </c>
      <c r="C2" s="339" t="str">
        <f>+'1. Técnico A'!C3:J3</f>
        <v>Invernadero geotérmico para cultivo de tomates</v>
      </c>
      <c r="D2" s="340"/>
      <c r="E2" s="340"/>
      <c r="F2" s="340"/>
      <c r="G2" s="340"/>
      <c r="H2" s="340"/>
      <c r="I2" s="341"/>
    </row>
    <row r="3" spans="1:13" x14ac:dyDescent="0.25">
      <c r="B3" s="87" t="s">
        <v>4</v>
      </c>
      <c r="C3" s="339" t="str">
        <f>+'1. Técnico A'!C4:J4</f>
        <v>Universidad de Chile</v>
      </c>
      <c r="D3" s="340"/>
      <c r="E3" s="340"/>
      <c r="F3" s="340"/>
      <c r="G3" s="340"/>
      <c r="H3" s="340"/>
      <c r="I3" s="341"/>
    </row>
    <row r="4" spans="1:13" x14ac:dyDescent="0.25">
      <c r="B4" s="87" t="s">
        <v>6</v>
      </c>
      <c r="C4" s="339" t="str">
        <f>+'1. Técnico A'!C5:J5</f>
        <v>Sr. Diego Morata Céspedes</v>
      </c>
      <c r="D4" s="340"/>
      <c r="E4" s="340"/>
      <c r="F4" s="340"/>
      <c r="G4" s="340"/>
      <c r="H4" s="340"/>
      <c r="I4" s="341"/>
    </row>
    <row r="6" spans="1:13" x14ac:dyDescent="0.25">
      <c r="A6" s="16" t="s">
        <v>225</v>
      </c>
      <c r="B6" t="s">
        <v>226</v>
      </c>
    </row>
    <row r="7" spans="1:13" ht="38.25" x14ac:dyDescent="0.25">
      <c r="A7" s="21" t="s">
        <v>10</v>
      </c>
      <c r="B7" s="21" t="s">
        <v>105</v>
      </c>
      <c r="C7" s="21" t="s">
        <v>203</v>
      </c>
      <c r="D7" s="21" t="s">
        <v>140</v>
      </c>
      <c r="E7" s="21" t="s">
        <v>143</v>
      </c>
      <c r="F7" s="39" t="s">
        <v>227</v>
      </c>
      <c r="G7" s="39" t="s">
        <v>145</v>
      </c>
      <c r="H7" s="12"/>
      <c r="I7" s="40" t="s">
        <v>83</v>
      </c>
      <c r="J7" s="41" t="s">
        <v>84</v>
      </c>
      <c r="K7" s="41" t="s">
        <v>85</v>
      </c>
      <c r="M7" s="59" t="s">
        <v>87</v>
      </c>
    </row>
    <row r="8" spans="1:13" x14ac:dyDescent="0.25">
      <c r="A8" s="158" t="s">
        <v>228</v>
      </c>
      <c r="B8" s="159" t="s">
        <v>229</v>
      </c>
      <c r="C8" s="159" t="s">
        <v>230</v>
      </c>
      <c r="D8" s="160"/>
      <c r="E8" s="161">
        <v>500</v>
      </c>
      <c r="F8" s="162">
        <v>1</v>
      </c>
      <c r="G8" s="162">
        <f t="shared" ref="G8:G15" si="0">+F8*E8</f>
        <v>500</v>
      </c>
      <c r="I8" s="162">
        <f>G8</f>
        <v>500</v>
      </c>
      <c r="J8" s="65"/>
      <c r="K8" s="65"/>
      <c r="M8" s="58">
        <f>+G8-I8-J8-K8</f>
        <v>0</v>
      </c>
    </row>
    <row r="9" spans="1:13" ht="22.5" x14ac:dyDescent="0.25">
      <c r="A9" s="158" t="s">
        <v>231</v>
      </c>
      <c r="B9" s="159" t="s">
        <v>229</v>
      </c>
      <c r="C9" s="159" t="s">
        <v>232</v>
      </c>
      <c r="D9" s="160"/>
      <c r="E9" s="161">
        <v>3</v>
      </c>
      <c r="F9" s="162">
        <v>250</v>
      </c>
      <c r="G9" s="162">
        <f t="shared" si="0"/>
        <v>750</v>
      </c>
      <c r="I9" s="162">
        <f t="shared" ref="I9:I11" si="1">G9</f>
        <v>750</v>
      </c>
      <c r="J9" s="65"/>
      <c r="K9" s="65"/>
      <c r="M9" s="58">
        <f t="shared" ref="M9:M15" si="2">+G9-I9-J9-K9</f>
        <v>0</v>
      </c>
    </row>
    <row r="10" spans="1:13" x14ac:dyDescent="0.25">
      <c r="A10" s="1" t="s">
        <v>233</v>
      </c>
      <c r="B10" s="155" t="s">
        <v>234</v>
      </c>
      <c r="C10" s="155" t="s">
        <v>235</v>
      </c>
      <c r="D10" s="156"/>
      <c r="E10" s="157">
        <v>2</v>
      </c>
      <c r="F10" s="70">
        <v>250</v>
      </c>
      <c r="G10" s="70">
        <f t="shared" si="0"/>
        <v>500</v>
      </c>
      <c r="I10" s="70">
        <f t="shared" si="1"/>
        <v>500</v>
      </c>
      <c r="J10" s="65"/>
      <c r="K10" s="65"/>
      <c r="M10" s="58">
        <f t="shared" si="2"/>
        <v>0</v>
      </c>
    </row>
    <row r="11" spans="1:13" ht="22.5" x14ac:dyDescent="0.25">
      <c r="A11" s="158" t="s">
        <v>236</v>
      </c>
      <c r="B11" s="159" t="s">
        <v>234</v>
      </c>
      <c r="C11" s="159" t="s">
        <v>237</v>
      </c>
      <c r="D11" s="160"/>
      <c r="E11" s="161">
        <v>1</v>
      </c>
      <c r="F11" s="162">
        <v>600</v>
      </c>
      <c r="G11" s="162">
        <f t="shared" si="0"/>
        <v>600</v>
      </c>
      <c r="I11" s="162">
        <f t="shared" si="1"/>
        <v>600</v>
      </c>
      <c r="J11" s="65"/>
      <c r="K11" s="65"/>
      <c r="M11" s="58">
        <f t="shared" si="2"/>
        <v>0</v>
      </c>
    </row>
    <row r="12" spans="1:13" hidden="1" x14ac:dyDescent="0.25">
      <c r="A12" s="1" t="s">
        <v>238</v>
      </c>
      <c r="B12" s="44"/>
      <c r="C12" s="44"/>
      <c r="D12" s="44"/>
      <c r="E12" s="65"/>
      <c r="F12" s="65"/>
      <c r="G12" s="65">
        <f t="shared" si="0"/>
        <v>0</v>
      </c>
      <c r="I12" s="65"/>
      <c r="J12" s="65"/>
      <c r="K12" s="65"/>
      <c r="M12" s="58">
        <f t="shared" si="2"/>
        <v>0</v>
      </c>
    </row>
    <row r="13" spans="1:13" hidden="1" x14ac:dyDescent="0.25">
      <c r="A13" s="1" t="s">
        <v>239</v>
      </c>
      <c r="B13" s="44"/>
      <c r="C13" s="44"/>
      <c r="D13" s="44"/>
      <c r="E13" s="65"/>
      <c r="F13" s="65"/>
      <c r="G13" s="65">
        <f t="shared" si="0"/>
        <v>0</v>
      </c>
      <c r="I13" s="65"/>
      <c r="J13" s="65"/>
      <c r="K13" s="65"/>
      <c r="M13" s="58">
        <f t="shared" si="2"/>
        <v>0</v>
      </c>
    </row>
    <row r="14" spans="1:13" hidden="1" x14ac:dyDescent="0.25">
      <c r="A14" s="1" t="s">
        <v>240</v>
      </c>
      <c r="B14" s="44"/>
      <c r="C14" s="44"/>
      <c r="D14" s="44"/>
      <c r="E14" s="65"/>
      <c r="F14" s="65"/>
      <c r="G14" s="65">
        <f t="shared" si="0"/>
        <v>0</v>
      </c>
      <c r="I14" s="65"/>
      <c r="J14" s="65"/>
      <c r="K14" s="65"/>
      <c r="M14" s="58">
        <f t="shared" si="2"/>
        <v>0</v>
      </c>
    </row>
    <row r="15" spans="1:13" hidden="1" x14ac:dyDescent="0.25">
      <c r="A15" s="1" t="s">
        <v>241</v>
      </c>
      <c r="B15" s="44"/>
      <c r="C15" s="44"/>
      <c r="D15" s="44"/>
      <c r="E15" s="65"/>
      <c r="F15" s="65"/>
      <c r="G15" s="65">
        <f t="shared" si="0"/>
        <v>0</v>
      </c>
      <c r="I15" s="65"/>
      <c r="J15" s="65"/>
      <c r="K15" s="65"/>
      <c r="M15" s="58">
        <f t="shared" si="2"/>
        <v>0</v>
      </c>
    </row>
    <row r="17" spans="1:11" x14ac:dyDescent="0.25">
      <c r="G17" s="154">
        <f>SUM(G8:G16)</f>
        <v>2350</v>
      </c>
      <c r="I17" s="154">
        <f>SUM(I8:I15)</f>
        <v>2350</v>
      </c>
      <c r="J17" s="3">
        <f>SUM(J8:J15)</f>
        <v>0</v>
      </c>
      <c r="K17" s="3">
        <f>SUM(K8:K15)</f>
        <v>0</v>
      </c>
    </row>
    <row r="18" spans="1:11" x14ac:dyDescent="0.25">
      <c r="G18" s="8">
        <f>+I18+J18+K18</f>
        <v>1</v>
      </c>
      <c r="I18" s="4">
        <f>+I17/$G$17</f>
        <v>1</v>
      </c>
      <c r="J18" s="4">
        <f>+J17/$G$17</f>
        <v>0</v>
      </c>
      <c r="K18" s="4">
        <f>+K17/$G$17</f>
        <v>0</v>
      </c>
    </row>
    <row r="20" spans="1:11" x14ac:dyDescent="0.25">
      <c r="A20" s="26"/>
      <c r="B20" s="27"/>
      <c r="C20" s="27"/>
      <c r="D20" s="27"/>
      <c r="E20" s="27"/>
      <c r="F20" s="27"/>
      <c r="I20" s="7">
        <f>I17/'2. Financiero'!E45</f>
        <v>2.5824175824175823E-2</v>
      </c>
      <c r="J20" s="17" t="s">
        <v>224</v>
      </c>
      <c r="K20" s="27"/>
    </row>
    <row r="21" spans="1:11" x14ac:dyDescent="0.25">
      <c r="A21" s="27"/>
      <c r="B21" s="27"/>
      <c r="C21" s="27"/>
      <c r="D21" s="27"/>
      <c r="E21" s="27"/>
      <c r="F21" s="27"/>
      <c r="G21" s="27"/>
      <c r="H21" s="27"/>
      <c r="I21" s="27"/>
      <c r="J21" s="27"/>
      <c r="K21" s="27"/>
    </row>
    <row r="22" spans="1:11" x14ac:dyDescent="0.25">
      <c r="A22" s="27"/>
      <c r="B22" s="27"/>
      <c r="C22" s="27"/>
      <c r="D22" s="27"/>
      <c r="E22" s="27"/>
      <c r="F22" s="27"/>
      <c r="G22" s="27"/>
      <c r="H22" s="27"/>
      <c r="I22" s="27"/>
      <c r="J22" s="27"/>
      <c r="K22" s="27"/>
    </row>
  </sheetData>
  <mergeCells count="4">
    <mergeCell ref="C3:I3"/>
    <mergeCell ref="C4:I4"/>
    <mergeCell ref="C2:I2"/>
    <mergeCell ref="A1:K1"/>
  </mergeCells>
  <conditionalFormatting sqref="I20">
    <cfRule type="iconSet" priority="2">
      <iconSet iconSet="3TrafficLights2" reverse="1">
        <cfvo type="percent" val="0"/>
        <cfvo type="num" val="4.99999E-2" gte="0"/>
        <cfvo type="num" val="0.05"/>
      </iconSet>
    </cfRule>
  </conditionalFormatting>
  <conditionalFormatting sqref="M8:M15">
    <cfRule type="cellIs" dxfId="0" priority="1" operator="greaterThan">
      <formula>0</formula>
    </cfRule>
  </conditionalFormatting>
  <pageMargins left="0.25" right="0.25" top="0.75" bottom="0.75" header="0.3" footer="0.3"/>
  <pageSetup paperSize="9" fitToHeight="0" orientation="landscape" horizontalDpi="4294967295" verticalDpi="4294967295"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AI71"/>
  <sheetViews>
    <sheetView showGridLines="0" topLeftCell="A48" zoomScale="85" zoomScaleNormal="85" workbookViewId="0">
      <selection activeCell="AK16" sqref="AK16"/>
    </sheetView>
  </sheetViews>
  <sheetFormatPr baseColWidth="10" defaultColWidth="11.42578125" defaultRowHeight="15" x14ac:dyDescent="0.25"/>
  <cols>
    <col min="1" max="1" width="5.5703125" customWidth="1"/>
    <col min="2" max="2" width="11.85546875" customWidth="1"/>
    <col min="3" max="3" width="10.140625" customWidth="1"/>
    <col min="4" max="4" width="3.42578125" style="105" customWidth="1"/>
    <col min="5" max="5" width="8.28515625" style="105" customWidth="1"/>
    <col min="6" max="6" width="9" customWidth="1"/>
    <col min="7" max="7" width="7.7109375" customWidth="1"/>
    <col min="8" max="8" width="10.42578125" customWidth="1"/>
    <col min="9" max="11" width="7.85546875" bestFit="1" customWidth="1"/>
    <col min="12" max="13" width="7.5703125" customWidth="1"/>
    <col min="14" max="17" width="9" bestFit="1" customWidth="1"/>
    <col min="18" max="18" width="8.7109375" customWidth="1"/>
    <col min="19" max="23" width="9" bestFit="1" customWidth="1"/>
    <col min="24" max="24" width="8.7109375" customWidth="1"/>
    <col min="25" max="25" width="9" bestFit="1" customWidth="1"/>
    <col min="26" max="26" width="9" customWidth="1"/>
    <col min="27" max="32" width="9" bestFit="1" customWidth="1"/>
    <col min="33" max="33" width="8" hidden="1" customWidth="1"/>
    <col min="34" max="34" width="7.85546875" customWidth="1"/>
    <col min="35" max="35" width="4.7109375" bestFit="1" customWidth="1"/>
  </cols>
  <sheetData>
    <row r="1" spans="1:35" x14ac:dyDescent="0.25">
      <c r="A1" s="306" t="s">
        <v>0</v>
      </c>
      <c r="B1" s="306"/>
      <c r="C1" s="306"/>
      <c r="D1" s="306"/>
      <c r="E1" s="306"/>
      <c r="F1" s="306"/>
      <c r="G1" s="306"/>
      <c r="H1" s="306"/>
      <c r="I1" s="306"/>
      <c r="J1" s="306"/>
      <c r="K1" s="306"/>
      <c r="L1" s="6"/>
      <c r="M1" s="6"/>
      <c r="N1" s="6"/>
      <c r="O1" s="6"/>
      <c r="P1" s="6"/>
      <c r="Q1" s="6"/>
      <c r="R1" s="6"/>
      <c r="S1" s="6"/>
      <c r="T1" s="6"/>
      <c r="U1" s="6"/>
      <c r="V1" s="6"/>
      <c r="W1" s="6"/>
      <c r="X1" s="6"/>
      <c r="Y1" s="6"/>
      <c r="Z1" s="6"/>
      <c r="AA1" s="6"/>
      <c r="AB1" s="6"/>
      <c r="AC1" s="6"/>
      <c r="AD1" s="6"/>
      <c r="AE1" s="6"/>
      <c r="AF1" s="6"/>
      <c r="AG1" s="6"/>
      <c r="AH1" s="6"/>
    </row>
    <row r="2" spans="1:35" x14ac:dyDescent="0.25">
      <c r="A2" s="6"/>
      <c r="B2" s="18" t="s">
        <v>273</v>
      </c>
      <c r="C2" s="6"/>
      <c r="D2" s="252"/>
      <c r="E2" s="252"/>
      <c r="F2" s="6"/>
      <c r="G2" s="6"/>
      <c r="H2" s="6"/>
      <c r="I2" s="6"/>
      <c r="J2" s="6"/>
      <c r="K2" s="6"/>
      <c r="L2" s="6"/>
      <c r="M2" s="6"/>
      <c r="N2" s="6"/>
      <c r="O2" s="6"/>
      <c r="P2" s="6"/>
      <c r="Q2" s="6"/>
      <c r="R2" s="6"/>
      <c r="S2" s="6"/>
      <c r="T2" s="6"/>
      <c r="U2" s="6"/>
      <c r="V2" s="6"/>
      <c r="W2" s="6"/>
      <c r="X2" s="6"/>
      <c r="Y2" s="6"/>
      <c r="Z2" s="6"/>
      <c r="AA2" s="6"/>
      <c r="AB2" s="6"/>
      <c r="AC2" s="6"/>
      <c r="AD2" s="6"/>
      <c r="AE2" s="6"/>
      <c r="AF2" s="6"/>
      <c r="AG2" s="6"/>
      <c r="AH2" s="6"/>
    </row>
    <row r="3" spans="1:35" x14ac:dyDescent="0.25">
      <c r="A3" s="6"/>
      <c r="B3" s="6"/>
      <c r="C3" s="6"/>
      <c r="D3" s="252"/>
      <c r="E3" s="252"/>
      <c r="F3" s="6"/>
      <c r="G3" s="6"/>
      <c r="H3" s="6"/>
      <c r="I3" s="6"/>
      <c r="J3" s="6"/>
      <c r="K3" s="6"/>
      <c r="L3" s="6"/>
      <c r="M3" s="6"/>
      <c r="N3" s="6"/>
      <c r="O3" s="6"/>
      <c r="P3" s="6"/>
      <c r="Q3" s="6"/>
      <c r="R3" s="6"/>
      <c r="S3" s="6"/>
      <c r="T3" s="6"/>
      <c r="U3" s="6"/>
      <c r="V3" s="6"/>
      <c r="W3" s="6"/>
      <c r="X3" s="6"/>
      <c r="Y3" s="6"/>
      <c r="Z3" s="6"/>
      <c r="AA3" s="6"/>
      <c r="AB3" s="6"/>
      <c r="AC3" s="6"/>
      <c r="AD3" s="6"/>
      <c r="AE3" s="6"/>
      <c r="AF3" s="6"/>
      <c r="AG3" s="6"/>
      <c r="AH3" s="6"/>
    </row>
    <row r="4" spans="1:35" x14ac:dyDescent="0.25">
      <c r="A4" s="6"/>
      <c r="B4" s="72" t="s">
        <v>523</v>
      </c>
      <c r="C4" s="350" t="str">
        <f>+'1. Técnico A'!C3:J3</f>
        <v>Invernadero geotérmico para cultivo de tomates</v>
      </c>
      <c r="D4" s="350"/>
      <c r="E4" s="350"/>
      <c r="F4" s="350"/>
      <c r="G4" s="350"/>
      <c r="H4" s="6"/>
      <c r="I4" s="6"/>
      <c r="J4" s="6"/>
      <c r="K4" s="6"/>
      <c r="L4" s="6"/>
      <c r="M4" s="6"/>
      <c r="N4" s="6"/>
      <c r="O4" s="6"/>
      <c r="P4" s="6"/>
      <c r="Q4" s="6"/>
      <c r="R4" s="6"/>
      <c r="S4" s="6"/>
      <c r="T4" s="6"/>
      <c r="U4" s="6"/>
      <c r="V4" s="6"/>
      <c r="W4" s="6"/>
      <c r="X4" s="6"/>
      <c r="Y4" s="6"/>
      <c r="Z4" s="6"/>
      <c r="AA4" s="6"/>
      <c r="AB4" s="6"/>
      <c r="AC4" s="6"/>
      <c r="AD4" s="6"/>
      <c r="AE4" s="6"/>
      <c r="AF4" s="6"/>
      <c r="AG4" s="6"/>
      <c r="AH4" s="6"/>
    </row>
    <row r="5" spans="1:35" x14ac:dyDescent="0.25">
      <c r="A5" s="6"/>
      <c r="B5" s="72" t="s">
        <v>4</v>
      </c>
      <c r="C5" s="350" t="str">
        <f>+'1. Técnico A'!C4:J4</f>
        <v>Universidad de Chile</v>
      </c>
      <c r="D5" s="350"/>
      <c r="E5" s="350"/>
      <c r="F5" s="350"/>
      <c r="G5" s="350"/>
      <c r="H5" s="6"/>
      <c r="I5" s="6"/>
      <c r="J5" s="6"/>
      <c r="K5" s="6"/>
      <c r="L5" s="6"/>
      <c r="M5" s="6"/>
      <c r="N5" s="6"/>
      <c r="O5" s="6"/>
      <c r="P5" s="6"/>
      <c r="Q5" s="6"/>
      <c r="R5" s="6"/>
      <c r="S5" s="6"/>
      <c r="T5" s="6"/>
      <c r="U5" s="6"/>
      <c r="V5" s="6"/>
      <c r="W5" s="6"/>
      <c r="X5" s="6"/>
      <c r="Y5" s="6"/>
      <c r="Z5" s="6"/>
      <c r="AA5" s="6"/>
      <c r="AB5" s="6"/>
      <c r="AC5" s="6"/>
      <c r="AD5" s="6"/>
      <c r="AE5" s="6"/>
      <c r="AF5" s="6"/>
      <c r="AG5" s="6"/>
      <c r="AH5" s="6"/>
    </row>
    <row r="6" spans="1:35" x14ac:dyDescent="0.25">
      <c r="A6" s="6"/>
      <c r="B6" s="72" t="s">
        <v>6</v>
      </c>
      <c r="C6" s="350" t="str">
        <f>+'1. Técnico A'!C5:J5</f>
        <v>Sr. Diego Morata Céspedes</v>
      </c>
      <c r="D6" s="350"/>
      <c r="E6" s="350"/>
      <c r="F6" s="350"/>
      <c r="G6" s="350"/>
      <c r="H6" s="6"/>
      <c r="I6" s="6"/>
      <c r="J6" s="6"/>
      <c r="K6" s="6"/>
      <c r="L6" s="6"/>
      <c r="M6" s="6"/>
      <c r="N6" s="6"/>
      <c r="O6" s="6"/>
      <c r="P6" s="6"/>
      <c r="Q6" s="6"/>
      <c r="R6" s="6"/>
      <c r="S6" s="6"/>
      <c r="T6" s="6"/>
      <c r="U6" s="6"/>
      <c r="V6" s="6"/>
      <c r="W6" s="6"/>
      <c r="X6" s="6"/>
      <c r="Y6" s="6"/>
      <c r="Z6" s="6"/>
      <c r="AA6" s="6"/>
      <c r="AB6" s="6"/>
      <c r="AC6" s="6"/>
      <c r="AD6" s="6"/>
      <c r="AE6" s="6"/>
      <c r="AF6" s="6"/>
      <c r="AG6" s="6"/>
      <c r="AH6" s="6"/>
    </row>
    <row r="7" spans="1:35" x14ac:dyDescent="0.25">
      <c r="A7" s="6"/>
      <c r="B7" s="18"/>
      <c r="C7" s="6"/>
      <c r="D7" s="252"/>
      <c r="E7" s="252"/>
      <c r="F7" s="6"/>
      <c r="G7" s="6"/>
      <c r="H7" s="6"/>
      <c r="I7" s="6"/>
      <c r="J7" s="6"/>
      <c r="K7" s="6"/>
      <c r="L7" s="6"/>
      <c r="M7" s="6"/>
      <c r="N7" s="6"/>
      <c r="O7" s="6"/>
      <c r="P7" s="6"/>
      <c r="Q7" s="6"/>
      <c r="R7" s="6"/>
      <c r="S7" s="6"/>
      <c r="T7" s="6"/>
      <c r="U7" s="6"/>
      <c r="V7" s="6"/>
      <c r="W7" s="6"/>
      <c r="X7" s="6"/>
      <c r="Y7" s="6"/>
      <c r="Z7" s="6"/>
      <c r="AA7" s="6"/>
      <c r="AB7" s="6"/>
      <c r="AC7" s="6"/>
      <c r="AD7" s="6"/>
      <c r="AE7" s="6"/>
      <c r="AF7" s="6"/>
      <c r="AG7" s="6"/>
      <c r="AH7" s="6"/>
    </row>
    <row r="8" spans="1:35" x14ac:dyDescent="0.25">
      <c r="A8" s="6"/>
      <c r="B8" s="110" t="s">
        <v>274</v>
      </c>
      <c r="C8" s="6"/>
      <c r="D8" s="252"/>
      <c r="E8" s="252"/>
      <c r="F8" s="6"/>
      <c r="G8" s="6"/>
      <c r="H8" s="6"/>
      <c r="I8" s="372" t="s">
        <v>434</v>
      </c>
      <c r="J8" s="373"/>
      <c r="K8" s="373"/>
      <c r="L8" s="373"/>
      <c r="M8" s="373"/>
      <c r="N8" s="373"/>
      <c r="O8" s="373"/>
      <c r="P8" s="374"/>
      <c r="Q8" s="357" t="s">
        <v>435</v>
      </c>
      <c r="R8" s="358"/>
      <c r="S8" s="358"/>
      <c r="T8" s="358"/>
      <c r="U8" s="358"/>
      <c r="V8" s="359"/>
      <c r="W8" s="360" t="s">
        <v>436</v>
      </c>
      <c r="X8" s="361"/>
      <c r="Y8" s="361"/>
      <c r="Z8" s="361"/>
      <c r="AA8" s="361"/>
      <c r="AB8" s="361"/>
      <c r="AC8" s="361"/>
      <c r="AD8" s="361"/>
      <c r="AE8" s="361"/>
      <c r="AF8" s="362"/>
      <c r="AG8" s="253"/>
      <c r="AH8" s="6"/>
    </row>
    <row r="9" spans="1:35" ht="45" x14ac:dyDescent="0.25">
      <c r="A9" s="168" t="s">
        <v>10</v>
      </c>
      <c r="B9" s="366" t="s">
        <v>137</v>
      </c>
      <c r="C9" s="367"/>
      <c r="D9" s="368"/>
      <c r="E9" s="167" t="s">
        <v>141</v>
      </c>
      <c r="F9" s="167" t="s">
        <v>142</v>
      </c>
      <c r="G9" s="167" t="s">
        <v>275</v>
      </c>
      <c r="H9" s="183" t="s">
        <v>276</v>
      </c>
      <c r="I9" s="168" t="s">
        <v>277</v>
      </c>
      <c r="J9" s="168" t="s">
        <v>278</v>
      </c>
      <c r="K9" s="168" t="s">
        <v>279</v>
      </c>
      <c r="L9" s="168" t="s">
        <v>280</v>
      </c>
      <c r="M9" s="168" t="s">
        <v>281</v>
      </c>
      <c r="N9" s="168" t="s">
        <v>282</v>
      </c>
      <c r="O9" s="168" t="s">
        <v>283</v>
      </c>
      <c r="P9" s="168" t="s">
        <v>284</v>
      </c>
      <c r="Q9" s="168" t="s">
        <v>285</v>
      </c>
      <c r="R9" s="168" t="s">
        <v>286</v>
      </c>
      <c r="S9" s="168" t="s">
        <v>287</v>
      </c>
      <c r="T9" s="168" t="s">
        <v>288</v>
      </c>
      <c r="U9" s="168" t="s">
        <v>289</v>
      </c>
      <c r="V9" s="168" t="s">
        <v>290</v>
      </c>
      <c r="W9" s="168" t="s">
        <v>291</v>
      </c>
      <c r="X9" s="168" t="s">
        <v>292</v>
      </c>
      <c r="Y9" s="168" t="s">
        <v>293</v>
      </c>
      <c r="Z9" s="168" t="s">
        <v>294</v>
      </c>
      <c r="AA9" s="168" t="s">
        <v>295</v>
      </c>
      <c r="AB9" s="168" t="s">
        <v>296</v>
      </c>
      <c r="AC9" s="168" t="s">
        <v>297</v>
      </c>
      <c r="AD9" s="168" t="s">
        <v>298</v>
      </c>
      <c r="AE9" s="168" t="s">
        <v>299</v>
      </c>
      <c r="AF9" s="168" t="s">
        <v>300</v>
      </c>
      <c r="AG9" s="168" t="s">
        <v>301</v>
      </c>
      <c r="AH9" s="168" t="s">
        <v>302</v>
      </c>
      <c r="AI9" s="21" t="s">
        <v>303</v>
      </c>
    </row>
    <row r="10" spans="1:35" ht="90.75" customHeight="1" x14ac:dyDescent="0.25">
      <c r="A10" s="209" t="s">
        <v>304</v>
      </c>
      <c r="B10" s="369" t="str">
        <f>+'2. Financiero'!C7</f>
        <v xml:space="preserve">Articular Mesa de Trabajo entre el Gobierno Regional de Los Ríos, INDAP Región de Los Ríos y CEGA-Universidad de Chile para definir la matriz de decisión técnica/económica/social que definirá al beneficiario final. </v>
      </c>
      <c r="C10" s="370"/>
      <c r="D10" s="371"/>
      <c r="E10" s="254">
        <f>MIN('A. ACTIVIDADES'!D10:D17)</f>
        <v>43831</v>
      </c>
      <c r="F10" s="255">
        <f>MAX('A. ACTIVIDADES'!E10:E17)</f>
        <v>43861</v>
      </c>
      <c r="G10" s="206">
        <f>+F10-E10</f>
        <v>30</v>
      </c>
      <c r="H10" s="135">
        <f>+'2. Financiero'!E7</f>
        <v>1080</v>
      </c>
      <c r="I10" s="256">
        <v>1080</v>
      </c>
      <c r="J10" s="256"/>
      <c r="K10" s="256"/>
      <c r="L10" s="256"/>
      <c r="M10" s="256"/>
      <c r="N10" s="256"/>
      <c r="O10" s="256"/>
      <c r="P10" s="256"/>
      <c r="Q10" s="257"/>
      <c r="R10" s="257"/>
      <c r="S10" s="257"/>
      <c r="T10" s="257"/>
      <c r="U10" s="257"/>
      <c r="V10" s="257"/>
      <c r="W10" s="258"/>
      <c r="X10" s="258"/>
      <c r="Y10" s="258"/>
      <c r="Z10" s="258"/>
      <c r="AA10" s="258"/>
      <c r="AB10" s="258"/>
      <c r="AC10" s="258"/>
      <c r="AD10" s="258"/>
      <c r="AE10" s="258"/>
      <c r="AF10" s="258"/>
      <c r="AG10" s="198"/>
      <c r="AH10" s="198">
        <f t="shared" ref="AH10:AH39" si="0">+SUM(I10:AG10)</f>
        <v>1080</v>
      </c>
      <c r="AI10" s="22" t="str">
        <f t="shared" ref="AI10:AI39" si="1">IF(H10=AH10,"ok","Error, diferencia de : $"&amp;ABS(AH10-H10))</f>
        <v>ok</v>
      </c>
    </row>
    <row r="11" spans="1:35" ht="81.75" customHeight="1" x14ac:dyDescent="0.25">
      <c r="A11" s="209" t="s">
        <v>305</v>
      </c>
      <c r="B11" s="369" t="str">
        <f>+'2. Financiero'!C8</f>
        <v>Levantar base de datos con agricultores o grupo de agricultores que concuerden con la matriz de decisión establecida.</v>
      </c>
      <c r="C11" s="370"/>
      <c r="D11" s="371"/>
      <c r="E11" s="254">
        <f>MIN('A. ACTIVIDADES'!D23:D30)</f>
        <v>43862</v>
      </c>
      <c r="F11" s="255">
        <f>MAX('A. ACTIVIDADES'!E23:E30)</f>
        <v>43889</v>
      </c>
      <c r="G11" s="206">
        <f t="shared" ref="G11:G39" si="2">+F11-E11</f>
        <v>27</v>
      </c>
      <c r="H11" s="135">
        <f>+'2. Financiero'!E8</f>
        <v>300</v>
      </c>
      <c r="I11" s="256"/>
      <c r="J11" s="256">
        <v>300</v>
      </c>
      <c r="K11" s="256"/>
      <c r="L11" s="256"/>
      <c r="M11" s="256"/>
      <c r="N11" s="256"/>
      <c r="O11" s="256"/>
      <c r="P11" s="256"/>
      <c r="Q11" s="257"/>
      <c r="R11" s="257"/>
      <c r="S11" s="257"/>
      <c r="T11" s="257"/>
      <c r="U11" s="257"/>
      <c r="V11" s="257"/>
      <c r="W11" s="258"/>
      <c r="X11" s="258"/>
      <c r="Y11" s="258"/>
      <c r="Z11" s="258"/>
      <c r="AA11" s="258"/>
      <c r="AB11" s="258"/>
      <c r="AC11" s="258"/>
      <c r="AD11" s="258"/>
      <c r="AE11" s="258"/>
      <c r="AF11" s="258"/>
      <c r="AG11" s="198"/>
      <c r="AH11" s="198">
        <f t="shared" si="0"/>
        <v>300</v>
      </c>
      <c r="AI11" s="22" t="str">
        <f t="shared" si="1"/>
        <v>ok</v>
      </c>
    </row>
    <row r="12" spans="1:35" ht="109.5" customHeight="1" x14ac:dyDescent="0.25">
      <c r="A12" s="209" t="s">
        <v>306</v>
      </c>
      <c r="B12" s="369" t="str">
        <f>+'2. Financiero'!C9</f>
        <v>Elegir a través de la mesa de trabajo GORE-INDAP-CEGA el agricultor o grupo de agricultores INDAP que cumpla con los criterios establecidos en la matriz de decisión.</v>
      </c>
      <c r="C12" s="370"/>
      <c r="D12" s="371"/>
      <c r="E12" s="254">
        <f>MIN('A. ACTIVIDADES'!D36:D43)</f>
        <v>43862</v>
      </c>
      <c r="F12" s="255">
        <f>MAX('A. ACTIVIDADES'!E36:E43)</f>
        <v>43921</v>
      </c>
      <c r="G12" s="206">
        <f t="shared" si="2"/>
        <v>59</v>
      </c>
      <c r="H12" s="135">
        <f>+'2. Financiero'!E9</f>
        <v>1250</v>
      </c>
      <c r="I12" s="256"/>
      <c r="J12" s="256">
        <v>625</v>
      </c>
      <c r="K12" s="256">
        <v>625</v>
      </c>
      <c r="L12" s="256"/>
      <c r="M12" s="256"/>
      <c r="N12" s="256"/>
      <c r="O12" s="256"/>
      <c r="P12" s="256"/>
      <c r="Q12" s="257"/>
      <c r="R12" s="257"/>
      <c r="S12" s="257"/>
      <c r="T12" s="257"/>
      <c r="U12" s="257"/>
      <c r="V12" s="257"/>
      <c r="W12" s="258"/>
      <c r="X12" s="258"/>
      <c r="Y12" s="258"/>
      <c r="Z12" s="258"/>
      <c r="AA12" s="258"/>
      <c r="AB12" s="258"/>
      <c r="AC12" s="258"/>
      <c r="AD12" s="258"/>
      <c r="AE12" s="258"/>
      <c r="AF12" s="258"/>
      <c r="AG12" s="198"/>
      <c r="AH12" s="198">
        <f t="shared" si="0"/>
        <v>1250</v>
      </c>
      <c r="AI12" s="22" t="str">
        <f t="shared" si="1"/>
        <v>ok</v>
      </c>
    </row>
    <row r="13" spans="1:35" ht="68.25" customHeight="1" x14ac:dyDescent="0.25">
      <c r="A13" s="209" t="s">
        <v>307</v>
      </c>
      <c r="B13" s="363" t="str">
        <f>+'2. Financiero'!C10</f>
        <v xml:space="preserve">Análisis termográfico de la envolvente termica del invernadero(s) seleccionado(s) </v>
      </c>
      <c r="C13" s="364"/>
      <c r="D13" s="365"/>
      <c r="E13" s="254">
        <f>MIN('A. ACTIVIDADES'!D49:D57)</f>
        <v>43891</v>
      </c>
      <c r="F13" s="255">
        <f>MAX('A. ACTIVIDADES'!E50:E57)</f>
        <v>43951</v>
      </c>
      <c r="G13" s="206">
        <f t="shared" si="2"/>
        <v>60</v>
      </c>
      <c r="H13" s="135">
        <f>+'2. Financiero'!E10</f>
        <v>1080</v>
      </c>
      <c r="I13" s="256"/>
      <c r="J13" s="256"/>
      <c r="K13" s="256">
        <v>540</v>
      </c>
      <c r="L13" s="256">
        <v>540</v>
      </c>
      <c r="M13" s="256"/>
      <c r="N13" s="256"/>
      <c r="O13" s="256"/>
      <c r="P13" s="256"/>
      <c r="Q13" s="257"/>
      <c r="R13" s="257"/>
      <c r="S13" s="257"/>
      <c r="T13" s="257"/>
      <c r="U13" s="257"/>
      <c r="V13" s="257"/>
      <c r="W13" s="258"/>
      <c r="X13" s="258"/>
      <c r="Y13" s="258"/>
      <c r="Z13" s="258"/>
      <c r="AA13" s="258"/>
      <c r="AB13" s="258"/>
      <c r="AC13" s="258"/>
      <c r="AD13" s="258"/>
      <c r="AE13" s="258"/>
      <c r="AF13" s="258"/>
      <c r="AG13" s="198"/>
      <c r="AH13" s="198">
        <f t="shared" si="0"/>
        <v>1080</v>
      </c>
      <c r="AI13" s="22" t="str">
        <f t="shared" si="1"/>
        <v>ok</v>
      </c>
    </row>
    <row r="14" spans="1:35" s="105" customFormat="1" ht="45.75" customHeight="1" x14ac:dyDescent="0.25">
      <c r="A14" s="275" t="s">
        <v>308</v>
      </c>
      <c r="B14" s="363" t="str">
        <f>+'2. Financiero'!C11</f>
        <v>Identificar y reparar deficiencias en la envolvente térmica del invernadero</v>
      </c>
      <c r="C14" s="364"/>
      <c r="D14" s="365"/>
      <c r="E14" s="254">
        <f>MIN('A. ACTIVIDADES'!D64:D71)</f>
        <v>43952</v>
      </c>
      <c r="F14" s="254">
        <f>MAX('A. ACTIVIDADES'!E64:E71)</f>
        <v>44104</v>
      </c>
      <c r="G14" s="259">
        <f t="shared" si="2"/>
        <v>152</v>
      </c>
      <c r="H14" s="136">
        <f>+'2. Financiero'!E11</f>
        <v>3850</v>
      </c>
      <c r="I14" s="260"/>
      <c r="J14" s="260"/>
      <c r="K14" s="260"/>
      <c r="L14" s="260"/>
      <c r="M14" s="260">
        <v>600</v>
      </c>
      <c r="N14" s="260">
        <v>600</v>
      </c>
      <c r="O14" s="260">
        <v>600</v>
      </c>
      <c r="P14" s="260">
        <v>600</v>
      </c>
      <c r="Q14" s="261">
        <v>1450</v>
      </c>
      <c r="R14" s="261"/>
      <c r="S14" s="261"/>
      <c r="T14" s="261"/>
      <c r="U14" s="261"/>
      <c r="V14" s="261"/>
      <c r="W14" s="262"/>
      <c r="X14" s="262"/>
      <c r="Y14" s="262"/>
      <c r="Z14" s="262"/>
      <c r="AA14" s="262"/>
      <c r="AB14" s="262"/>
      <c r="AC14" s="262"/>
      <c r="AD14" s="262"/>
      <c r="AE14" s="262"/>
      <c r="AF14" s="262"/>
      <c r="AG14" s="259"/>
      <c r="AH14" s="259">
        <f t="shared" si="0"/>
        <v>3850</v>
      </c>
      <c r="AI14" s="109" t="str">
        <f t="shared" si="1"/>
        <v>ok</v>
      </c>
    </row>
    <row r="15" spans="1:35" ht="29.25" customHeight="1" x14ac:dyDescent="0.25">
      <c r="A15" s="209" t="s">
        <v>309</v>
      </c>
      <c r="B15" s="363" t="str">
        <f>+'2. Financiero'!C12</f>
        <v>Calcular la demanda energética del invernadero. </v>
      </c>
      <c r="C15" s="364"/>
      <c r="D15" s="365"/>
      <c r="E15" s="254">
        <f>MIN('A. ACTIVIDADES'!D77:D84)</f>
        <v>43922</v>
      </c>
      <c r="F15" s="255">
        <f>MAX('A. ACTIVIDADES'!E77:E84)</f>
        <v>43982</v>
      </c>
      <c r="G15" s="206">
        <f t="shared" si="2"/>
        <v>60</v>
      </c>
      <c r="H15" s="135">
        <f>+'2. Financiero'!E12</f>
        <v>0</v>
      </c>
      <c r="I15" s="256"/>
      <c r="J15" s="256"/>
      <c r="K15" s="256"/>
      <c r="L15" s="256"/>
      <c r="M15" s="256"/>
      <c r="N15" s="256"/>
      <c r="O15" s="256"/>
      <c r="P15" s="256"/>
      <c r="Q15" s="257"/>
      <c r="R15" s="257"/>
      <c r="S15" s="257"/>
      <c r="T15" s="257"/>
      <c r="U15" s="257"/>
      <c r="V15" s="257"/>
      <c r="W15" s="258"/>
      <c r="X15" s="258"/>
      <c r="Y15" s="258"/>
      <c r="Z15" s="258"/>
      <c r="AA15" s="258"/>
      <c r="AB15" s="258"/>
      <c r="AC15" s="258"/>
      <c r="AD15" s="258"/>
      <c r="AE15" s="258"/>
      <c r="AF15" s="258"/>
      <c r="AG15" s="198"/>
      <c r="AH15" s="198">
        <f t="shared" si="0"/>
        <v>0</v>
      </c>
      <c r="AI15" s="22" t="str">
        <f t="shared" si="1"/>
        <v>ok</v>
      </c>
    </row>
    <row r="16" spans="1:35" ht="121.5" customHeight="1" x14ac:dyDescent="0.25">
      <c r="A16" s="209" t="s">
        <v>310</v>
      </c>
      <c r="B16" s="363" t="str">
        <f>+'2. Financiero'!C13</f>
        <v>Definir cantidad, configuración y tipo de equipos necesarios (tamaño de tanque de inercia, tipo de bomba geotérmica, tipo y cantidad de distribuidores de calor, etc)</v>
      </c>
      <c r="C16" s="364"/>
      <c r="D16" s="365"/>
      <c r="E16" s="254">
        <f>MIN('A. ACTIVIDADES'!D91:D98)</f>
        <v>43922</v>
      </c>
      <c r="F16" s="255">
        <f>MAX('A. ACTIVIDADES'!E91:E98)</f>
        <v>43982</v>
      </c>
      <c r="G16" s="206">
        <f t="shared" si="2"/>
        <v>60</v>
      </c>
      <c r="H16" s="135">
        <f>+'2. Financiero'!E13</f>
        <v>0</v>
      </c>
      <c r="I16" s="256"/>
      <c r="J16" s="256"/>
      <c r="K16" s="256"/>
      <c r="L16" s="256"/>
      <c r="M16" s="256"/>
      <c r="N16" s="256"/>
      <c r="O16" s="256"/>
      <c r="P16" s="256"/>
      <c r="Q16" s="257"/>
      <c r="R16" s="257"/>
      <c r="S16" s="257"/>
      <c r="T16" s="257"/>
      <c r="U16" s="257"/>
      <c r="V16" s="257"/>
      <c r="W16" s="258"/>
      <c r="X16" s="258"/>
      <c r="Y16" s="258"/>
      <c r="Z16" s="258"/>
      <c r="AA16" s="258"/>
      <c r="AB16" s="258"/>
      <c r="AC16" s="258"/>
      <c r="AD16" s="258"/>
      <c r="AE16" s="258"/>
      <c r="AF16" s="258"/>
      <c r="AG16" s="198"/>
      <c r="AH16" s="198">
        <f t="shared" si="0"/>
        <v>0</v>
      </c>
      <c r="AI16" s="22" t="str">
        <f t="shared" si="1"/>
        <v>ok</v>
      </c>
    </row>
    <row r="17" spans="1:35" ht="55.5" customHeight="1" x14ac:dyDescent="0.25">
      <c r="A17" s="209" t="s">
        <v>311</v>
      </c>
      <c r="B17" s="363" t="str">
        <f>+'2. Financiero'!C14</f>
        <v>Definición de mejoras necesarias a la conexión del sistema eléctrico</v>
      </c>
      <c r="C17" s="364"/>
      <c r="D17" s="365"/>
      <c r="E17" s="254">
        <f>MIN('A. ACTIVIDADES'!D104:D111)</f>
        <v>43922</v>
      </c>
      <c r="F17" s="255">
        <f>MAX('A. ACTIVIDADES'!E104:E111)</f>
        <v>43982</v>
      </c>
      <c r="G17" s="206">
        <f t="shared" si="2"/>
        <v>60</v>
      </c>
      <c r="H17" s="135">
        <f>+'2. Financiero'!E14</f>
        <v>0</v>
      </c>
      <c r="I17" s="256"/>
      <c r="J17" s="256"/>
      <c r="K17" s="256"/>
      <c r="L17" s="256"/>
      <c r="M17" s="256"/>
      <c r="N17" s="256"/>
      <c r="O17" s="256"/>
      <c r="P17" s="256"/>
      <c r="Q17" s="257"/>
      <c r="R17" s="257"/>
      <c r="S17" s="257"/>
      <c r="T17" s="257"/>
      <c r="U17" s="257"/>
      <c r="V17" s="257"/>
      <c r="W17" s="258"/>
      <c r="X17" s="258"/>
      <c r="Y17" s="258"/>
      <c r="Z17" s="258"/>
      <c r="AA17" s="258"/>
      <c r="AB17" s="258"/>
      <c r="AC17" s="258"/>
      <c r="AD17" s="258"/>
      <c r="AE17" s="258"/>
      <c r="AF17" s="258"/>
      <c r="AG17" s="198"/>
      <c r="AH17" s="198">
        <f t="shared" si="0"/>
        <v>0</v>
      </c>
      <c r="AI17" s="22" t="str">
        <f t="shared" si="1"/>
        <v>ok</v>
      </c>
    </row>
    <row r="18" spans="1:35" ht="57" customHeight="1" x14ac:dyDescent="0.25">
      <c r="A18" s="209" t="s">
        <v>312</v>
      </c>
      <c r="B18" s="375" t="str">
        <f>+'2. Financiero'!C15</f>
        <v>Prueba de bombeo para cuantificar recurso disponible</v>
      </c>
      <c r="C18" s="376"/>
      <c r="D18" s="377"/>
      <c r="E18" s="254">
        <f>MIN('A. ACTIVIDADES'!D117:D130)</f>
        <v>43983</v>
      </c>
      <c r="F18" s="255">
        <f>MAX('A. ACTIVIDADES'!E117:E130)</f>
        <v>44043</v>
      </c>
      <c r="G18" s="206">
        <f t="shared" si="2"/>
        <v>60</v>
      </c>
      <c r="H18" s="135">
        <f>+'2. Financiero'!E15</f>
        <v>2570</v>
      </c>
      <c r="I18" s="256"/>
      <c r="J18" s="256"/>
      <c r="K18" s="256"/>
      <c r="L18" s="256"/>
      <c r="M18" s="256"/>
      <c r="N18" s="256">
        <v>1285</v>
      </c>
      <c r="O18" s="256">
        <v>1285</v>
      </c>
      <c r="P18" s="256"/>
      <c r="Q18" s="257"/>
      <c r="R18" s="257"/>
      <c r="S18" s="257"/>
      <c r="T18" s="257"/>
      <c r="U18" s="257"/>
      <c r="V18" s="257"/>
      <c r="W18" s="258"/>
      <c r="X18" s="258"/>
      <c r="Y18" s="258"/>
      <c r="Z18" s="258"/>
      <c r="AA18" s="258"/>
      <c r="AB18" s="258"/>
      <c r="AC18" s="258"/>
      <c r="AD18" s="258"/>
      <c r="AE18" s="258"/>
      <c r="AF18" s="258"/>
      <c r="AG18" s="198"/>
      <c r="AH18" s="198">
        <f t="shared" si="0"/>
        <v>2570</v>
      </c>
      <c r="AI18" s="22" t="str">
        <f t="shared" si="1"/>
        <v>ok</v>
      </c>
    </row>
    <row r="19" spans="1:35" ht="39.75" customHeight="1" x14ac:dyDescent="0.25">
      <c r="A19" s="209" t="s">
        <v>313</v>
      </c>
      <c r="B19" s="363" t="str">
        <f>+'2. Financiero'!C16</f>
        <v>Compra e instalación de equipos geotérmicos</v>
      </c>
      <c r="C19" s="364"/>
      <c r="D19" s="365"/>
      <c r="E19" s="254">
        <f>MIN('A. ACTIVIDADES'!D140:D151)</f>
        <v>44105</v>
      </c>
      <c r="F19" s="255">
        <f>MAX('A. ACTIVIDADES'!E140:E151)</f>
        <v>44286</v>
      </c>
      <c r="G19" s="206">
        <f t="shared" si="2"/>
        <v>181</v>
      </c>
      <c r="H19" s="135">
        <f>+'2. Financiero'!E16</f>
        <v>53070</v>
      </c>
      <c r="I19" s="256"/>
      <c r="J19" s="256"/>
      <c r="K19" s="256"/>
      <c r="L19" s="256"/>
      <c r="M19" s="256"/>
      <c r="N19" s="256"/>
      <c r="O19" s="256"/>
      <c r="P19" s="256"/>
      <c r="Q19" s="257"/>
      <c r="R19" s="257">
        <v>53070</v>
      </c>
      <c r="S19" s="257"/>
      <c r="T19" s="257"/>
      <c r="U19" s="257"/>
      <c r="V19" s="257"/>
      <c r="W19" s="258"/>
      <c r="X19" s="258"/>
      <c r="Y19" s="258"/>
      <c r="Z19" s="258"/>
      <c r="AA19" s="258"/>
      <c r="AB19" s="258"/>
      <c r="AC19" s="258"/>
      <c r="AD19" s="258"/>
      <c r="AE19" s="258"/>
      <c r="AF19" s="258"/>
      <c r="AG19" s="198"/>
      <c r="AH19" s="198">
        <f t="shared" si="0"/>
        <v>53070</v>
      </c>
      <c r="AI19" s="22" t="str">
        <f t="shared" si="1"/>
        <v>ok</v>
      </c>
    </row>
    <row r="20" spans="1:35" ht="54.75" customHeight="1" x14ac:dyDescent="0.25">
      <c r="A20" s="209" t="s">
        <v>314</v>
      </c>
      <c r="B20" s="363" t="str">
        <f>+'2. Financiero'!C17</f>
        <v>Construcción de obra gruesa necesaria para el sistema geotermico</v>
      </c>
      <c r="C20" s="364"/>
      <c r="D20" s="365"/>
      <c r="E20" s="254">
        <f>MIN('A. ACTIVIDADES'!D167:D175)</f>
        <v>43983</v>
      </c>
      <c r="F20" s="255">
        <f>MAX('A. ACTIVIDADES'!E167:E175)</f>
        <v>44104</v>
      </c>
      <c r="G20" s="206">
        <f t="shared" si="2"/>
        <v>121</v>
      </c>
      <c r="H20" s="135">
        <f>+'2. Financiero'!E17</f>
        <v>3980</v>
      </c>
      <c r="I20" s="256"/>
      <c r="J20" s="256"/>
      <c r="K20" s="256"/>
      <c r="L20" s="256"/>
      <c r="M20" s="256"/>
      <c r="N20" s="256">
        <v>3980</v>
      </c>
      <c r="O20" s="256"/>
      <c r="P20" s="256"/>
      <c r="Q20" s="257"/>
      <c r="R20" s="257"/>
      <c r="S20" s="257"/>
      <c r="T20" s="257"/>
      <c r="U20" s="257"/>
      <c r="V20" s="257"/>
      <c r="W20" s="258"/>
      <c r="X20" s="258"/>
      <c r="Y20" s="258"/>
      <c r="Z20" s="258"/>
      <c r="AA20" s="258"/>
      <c r="AB20" s="258"/>
      <c r="AC20" s="258"/>
      <c r="AD20" s="258"/>
      <c r="AE20" s="258"/>
      <c r="AF20" s="258"/>
      <c r="AG20" s="198"/>
      <c r="AH20" s="198">
        <f t="shared" si="0"/>
        <v>3980</v>
      </c>
      <c r="AI20" s="22" t="str">
        <f t="shared" si="1"/>
        <v>ok</v>
      </c>
    </row>
    <row r="21" spans="1:35" ht="75" customHeight="1" x14ac:dyDescent="0.25">
      <c r="A21" s="209" t="s">
        <v>315</v>
      </c>
      <c r="B21" s="363" t="str">
        <f>+'2. Financiero'!C18</f>
        <v>Adaptación de conexión eléctrica (Aumento de potencia, adaptación electrica usuario, cables de alta tensión)</v>
      </c>
      <c r="C21" s="364"/>
      <c r="D21" s="365"/>
      <c r="E21" s="254">
        <f>MIN('A. ACTIVIDADES'!D181:D195)</f>
        <v>44105</v>
      </c>
      <c r="F21" s="255">
        <f>MAX('A. ACTIVIDADES'!E181:E195)</f>
        <v>44227</v>
      </c>
      <c r="G21" s="206">
        <f t="shared" si="2"/>
        <v>122</v>
      </c>
      <c r="H21" s="135">
        <f>+'2. Financiero'!E18</f>
        <v>5000</v>
      </c>
      <c r="I21" s="256"/>
      <c r="J21" s="256"/>
      <c r="K21" s="256"/>
      <c r="L21" s="256"/>
      <c r="M21" s="256"/>
      <c r="N21" s="256"/>
      <c r="O21" s="256"/>
      <c r="P21" s="256"/>
      <c r="Q21" s="257"/>
      <c r="R21" s="257">
        <v>5000</v>
      </c>
      <c r="S21" s="257"/>
      <c r="T21" s="257"/>
      <c r="U21" s="257"/>
      <c r="V21" s="257"/>
      <c r="W21" s="258"/>
      <c r="X21" s="258"/>
      <c r="Y21" s="258"/>
      <c r="Z21" s="258"/>
      <c r="AA21" s="258"/>
      <c r="AB21" s="258"/>
      <c r="AC21" s="258"/>
      <c r="AD21" s="258"/>
      <c r="AE21" s="258"/>
      <c r="AF21" s="258"/>
      <c r="AG21" s="198"/>
      <c r="AH21" s="198">
        <f t="shared" si="0"/>
        <v>5000</v>
      </c>
      <c r="AI21" s="22" t="str">
        <f t="shared" si="1"/>
        <v>ok</v>
      </c>
    </row>
    <row r="22" spans="1:35" ht="50.25" customHeight="1" x14ac:dyDescent="0.25">
      <c r="A22" s="209" t="s">
        <v>316</v>
      </c>
      <c r="B22" s="363" t="str">
        <f>+'2. Financiero'!C19</f>
        <v>Conexión de todas las partes del sistema geotérmico</v>
      </c>
      <c r="C22" s="364"/>
      <c r="D22" s="365"/>
      <c r="E22" s="254">
        <f>MIN('A. ACTIVIDADES'!D201:D208)</f>
        <v>44228</v>
      </c>
      <c r="F22" s="255">
        <f>MAX('A. ACTIVIDADES'!E201:E208)</f>
        <v>44316</v>
      </c>
      <c r="G22" s="206">
        <f t="shared" si="2"/>
        <v>88</v>
      </c>
      <c r="H22" s="135">
        <f>+'2. Financiero'!E19</f>
        <v>530</v>
      </c>
      <c r="I22" s="256"/>
      <c r="J22" s="256"/>
      <c r="K22" s="256"/>
      <c r="L22" s="256"/>
      <c r="M22" s="256"/>
      <c r="N22" s="256"/>
      <c r="O22" s="256"/>
      <c r="P22" s="256"/>
      <c r="Q22" s="257"/>
      <c r="R22" s="257"/>
      <c r="S22" s="257"/>
      <c r="T22" s="257"/>
      <c r="U22" s="257"/>
      <c r="V22" s="257">
        <v>530</v>
      </c>
      <c r="W22" s="258"/>
      <c r="X22" s="258"/>
      <c r="Y22" s="258"/>
      <c r="Z22" s="258"/>
      <c r="AA22" s="258"/>
      <c r="AB22" s="258"/>
      <c r="AC22" s="258"/>
      <c r="AD22" s="258"/>
      <c r="AE22" s="258"/>
      <c r="AF22" s="258"/>
      <c r="AG22" s="198"/>
      <c r="AH22" s="198">
        <f t="shared" si="0"/>
        <v>530</v>
      </c>
      <c r="AI22" s="22" t="str">
        <f t="shared" si="1"/>
        <v>ok</v>
      </c>
    </row>
    <row r="23" spans="1:35" ht="31.5" customHeight="1" x14ac:dyDescent="0.25">
      <c r="A23" s="209" t="s">
        <v>317</v>
      </c>
      <c r="B23" s="363" t="str">
        <f>+'2. Financiero'!C20</f>
        <v>Marcha blanca del sistema</v>
      </c>
      <c r="C23" s="364"/>
      <c r="D23" s="365"/>
      <c r="E23" s="254">
        <f>MIN('A. ACTIVIDADES'!D214:D222)</f>
        <v>44287</v>
      </c>
      <c r="F23" s="255">
        <f>MAX('A. ACTIVIDADES'!E214:E222)</f>
        <v>44439</v>
      </c>
      <c r="G23" s="206">
        <f t="shared" si="2"/>
        <v>152</v>
      </c>
      <c r="H23" s="135">
        <f>+'2. Financiero'!E20</f>
        <v>5020</v>
      </c>
      <c r="I23" s="256"/>
      <c r="J23" s="256"/>
      <c r="K23" s="256"/>
      <c r="L23" s="256"/>
      <c r="M23" s="256"/>
      <c r="N23" s="256"/>
      <c r="O23" s="256"/>
      <c r="P23" s="256"/>
      <c r="Q23" s="257"/>
      <c r="R23" s="257"/>
      <c r="S23" s="257"/>
      <c r="T23" s="257"/>
      <c r="U23" s="257"/>
      <c r="V23" s="257"/>
      <c r="W23" s="258"/>
      <c r="X23" s="258">
        <v>5020</v>
      </c>
      <c r="Y23" s="258"/>
      <c r="Z23" s="258"/>
      <c r="AA23" s="258"/>
      <c r="AB23" s="258"/>
      <c r="AC23" s="258"/>
      <c r="AD23" s="258"/>
      <c r="AE23" s="258"/>
      <c r="AF23" s="258"/>
      <c r="AG23" s="198"/>
      <c r="AH23" s="198">
        <f t="shared" si="0"/>
        <v>5020</v>
      </c>
      <c r="AI23" s="22" t="str">
        <f t="shared" si="1"/>
        <v>ok</v>
      </c>
    </row>
    <row r="24" spans="1:35" ht="60" customHeight="1" x14ac:dyDescent="0.25">
      <c r="A24" s="209" t="s">
        <v>318</v>
      </c>
      <c r="B24" s="363" t="str">
        <f>+'2. Financiero'!C21</f>
        <v>Implementar red de control y monitoreo en el invernadero (T°, humedad, etc.)</v>
      </c>
      <c r="C24" s="364"/>
      <c r="D24" s="365"/>
      <c r="E24" s="254">
        <f>MIN('A. ACTIVIDADES'!D231:D238)</f>
        <v>43983</v>
      </c>
      <c r="F24" s="255">
        <f>MAX('A. ACTIVIDADES'!E231:E238)</f>
        <v>44074</v>
      </c>
      <c r="G24" s="206">
        <f t="shared" si="2"/>
        <v>91</v>
      </c>
      <c r="H24" s="135">
        <f>+'2. Financiero'!E21</f>
        <v>1720</v>
      </c>
      <c r="I24" s="256"/>
      <c r="J24" s="256"/>
      <c r="K24" s="256"/>
      <c r="L24" s="256"/>
      <c r="M24" s="256"/>
      <c r="N24" s="256">
        <v>1720</v>
      </c>
      <c r="O24" s="256"/>
      <c r="P24" s="256"/>
      <c r="Q24" s="257"/>
      <c r="R24" s="257"/>
      <c r="S24" s="257"/>
      <c r="T24" s="257"/>
      <c r="U24" s="257"/>
      <c r="V24" s="257"/>
      <c r="W24" s="258"/>
      <c r="X24" s="258"/>
      <c r="Y24" s="258"/>
      <c r="Z24" s="258"/>
      <c r="AA24" s="258"/>
      <c r="AB24" s="258"/>
      <c r="AC24" s="258"/>
      <c r="AD24" s="258"/>
      <c r="AE24" s="258"/>
      <c r="AF24" s="258"/>
      <c r="AG24" s="198"/>
      <c r="AH24" s="198">
        <f t="shared" si="0"/>
        <v>1720</v>
      </c>
      <c r="AI24" s="22" t="str">
        <f t="shared" si="1"/>
        <v>ok</v>
      </c>
    </row>
    <row r="25" spans="1:35" ht="53.25" customHeight="1" x14ac:dyDescent="0.25">
      <c r="A25" s="209" t="s">
        <v>319</v>
      </c>
      <c r="B25" s="363" t="str">
        <f>+'2. Financiero'!C22</f>
        <v xml:space="preserve">Monitorear producción del invernadero en invierno sin tecnología </v>
      </c>
      <c r="C25" s="364"/>
      <c r="D25" s="365"/>
      <c r="E25" s="254">
        <f>MIN('A. ACTIVIDADES'!D244:D258)</f>
        <v>44013</v>
      </c>
      <c r="F25" s="255">
        <f>MAX('A. ACTIVIDADES'!E244:E258)</f>
        <v>44165</v>
      </c>
      <c r="G25" s="206">
        <f t="shared" si="2"/>
        <v>152</v>
      </c>
      <c r="H25" s="135">
        <f>+'2. Financiero'!E22</f>
        <v>780</v>
      </c>
      <c r="I25" s="256"/>
      <c r="J25" s="256"/>
      <c r="K25" s="256"/>
      <c r="L25" s="256"/>
      <c r="M25" s="256"/>
      <c r="N25" s="256"/>
      <c r="O25" s="256">
        <v>780</v>
      </c>
      <c r="P25" s="256"/>
      <c r="Q25" s="257"/>
      <c r="R25" s="257"/>
      <c r="S25" s="257"/>
      <c r="T25" s="257"/>
      <c r="U25" s="257"/>
      <c r="V25" s="257"/>
      <c r="W25" s="258"/>
      <c r="X25" s="258"/>
      <c r="Y25" s="258"/>
      <c r="Z25" s="258"/>
      <c r="AA25" s="258"/>
      <c r="AB25" s="258"/>
      <c r="AC25" s="258"/>
      <c r="AD25" s="258"/>
      <c r="AE25" s="258"/>
      <c r="AF25" s="258"/>
      <c r="AG25" s="198"/>
      <c r="AH25" s="198">
        <f t="shared" si="0"/>
        <v>780</v>
      </c>
      <c r="AI25" s="22" t="str">
        <f t="shared" si="1"/>
        <v>ok</v>
      </c>
    </row>
    <row r="26" spans="1:35" ht="53.25" customHeight="1" x14ac:dyDescent="0.25">
      <c r="A26" s="209" t="s">
        <v>320</v>
      </c>
      <c r="B26" s="363" t="str">
        <f>+'2. Financiero'!C23</f>
        <v>Monitorear la producción de tomate en verano sin tecnología</v>
      </c>
      <c r="C26" s="364"/>
      <c r="D26" s="365"/>
      <c r="E26" s="254">
        <f>MIN('A. ACTIVIDADES'!D264:D271)</f>
        <v>44136</v>
      </c>
      <c r="F26" s="255">
        <f>MAX('A. ACTIVIDADES'!E264:E271)</f>
        <v>44255</v>
      </c>
      <c r="G26" s="206">
        <f t="shared" si="2"/>
        <v>119</v>
      </c>
      <c r="H26" s="135">
        <f>+'2. Financiero'!E23</f>
        <v>610</v>
      </c>
      <c r="I26" s="256"/>
      <c r="J26" s="256"/>
      <c r="K26" s="256"/>
      <c r="L26" s="256"/>
      <c r="M26" s="256"/>
      <c r="N26" s="256"/>
      <c r="O26" s="256"/>
      <c r="P26" s="256"/>
      <c r="Q26" s="257"/>
      <c r="R26" s="257"/>
      <c r="S26" s="257">
        <v>610</v>
      </c>
      <c r="T26" s="257"/>
      <c r="U26" s="257"/>
      <c r="V26" s="257"/>
      <c r="W26" s="258"/>
      <c r="X26" s="258"/>
      <c r="Y26" s="258"/>
      <c r="Z26" s="258"/>
      <c r="AA26" s="258"/>
      <c r="AB26" s="258"/>
      <c r="AC26" s="258"/>
      <c r="AD26" s="258"/>
      <c r="AE26" s="258"/>
      <c r="AF26" s="258"/>
      <c r="AG26" s="198"/>
      <c r="AH26" s="198">
        <f t="shared" si="0"/>
        <v>610</v>
      </c>
      <c r="AI26" s="22" t="str">
        <f t="shared" si="1"/>
        <v>ok</v>
      </c>
    </row>
    <row r="27" spans="1:35" ht="105.75" customHeight="1" x14ac:dyDescent="0.25">
      <c r="A27" s="209" t="s">
        <v>321</v>
      </c>
      <c r="B27" s="363" t="str">
        <f>+'2. Financiero'!C24</f>
        <v>Monitorear el ciclo del tomate desde su germinación hasta su cosecha con Bomba de calor Geotérmica para registrar las diferentes condiciones ambientales y su efecto en los cultivos</v>
      </c>
      <c r="C27" s="364"/>
      <c r="D27" s="365"/>
      <c r="E27" s="254">
        <f>MIN('A. ACTIVIDADES'!D277:D285)</f>
        <v>44317</v>
      </c>
      <c r="F27" s="255">
        <f>MAX('A. ACTIVIDADES'!E277:E285)</f>
        <v>44439</v>
      </c>
      <c r="G27" s="206">
        <f t="shared" si="2"/>
        <v>122</v>
      </c>
      <c r="H27" s="135">
        <f>+'2. Financiero'!E24</f>
        <v>780</v>
      </c>
      <c r="I27" s="256"/>
      <c r="J27" s="256"/>
      <c r="K27" s="256"/>
      <c r="L27" s="256"/>
      <c r="M27" s="256"/>
      <c r="N27" s="256"/>
      <c r="O27" s="256"/>
      <c r="P27" s="256"/>
      <c r="Q27" s="257"/>
      <c r="R27" s="257"/>
      <c r="S27" s="257"/>
      <c r="T27" s="257"/>
      <c r="U27" s="257"/>
      <c r="V27" s="257"/>
      <c r="W27" s="258"/>
      <c r="X27" s="258"/>
      <c r="Y27" s="258">
        <v>780</v>
      </c>
      <c r="Z27" s="258"/>
      <c r="AA27" s="258"/>
      <c r="AB27" s="258"/>
      <c r="AC27" s="258"/>
      <c r="AD27" s="258"/>
      <c r="AE27" s="258"/>
      <c r="AF27" s="258"/>
      <c r="AG27" s="198"/>
      <c r="AH27" s="198">
        <f t="shared" si="0"/>
        <v>780</v>
      </c>
      <c r="AI27" s="22" t="str">
        <f t="shared" si="1"/>
        <v>ok</v>
      </c>
    </row>
    <row r="28" spans="1:35" ht="125.25" customHeight="1" x14ac:dyDescent="0.25">
      <c r="A28" s="209" t="s">
        <v>322</v>
      </c>
      <c r="B28" s="363" t="str">
        <f>+'2. Financiero'!C25</f>
        <v>Análisis de los resultados de cada plantación. 1) Estudio de variables de influencia de producción; y 2) Datos de producción de tomates en invernadero con geotérmia</v>
      </c>
      <c r="C28" s="364"/>
      <c r="D28" s="365"/>
      <c r="E28" s="254">
        <f>MIN('A. ACTIVIDADES'!D291:D298)</f>
        <v>44409</v>
      </c>
      <c r="F28" s="255">
        <f>MAX('A. ACTIVIDADES'!E291:E298)</f>
        <v>44530</v>
      </c>
      <c r="G28" s="206">
        <f t="shared" si="2"/>
        <v>121</v>
      </c>
      <c r="H28" s="135">
        <f>+'2. Financiero'!E25</f>
        <v>2100</v>
      </c>
      <c r="I28" s="256"/>
      <c r="J28" s="256"/>
      <c r="K28" s="256"/>
      <c r="L28" s="256"/>
      <c r="M28" s="256"/>
      <c r="N28" s="256"/>
      <c r="O28" s="256"/>
      <c r="P28" s="256"/>
      <c r="Q28" s="257"/>
      <c r="R28" s="257"/>
      <c r="S28" s="257"/>
      <c r="T28" s="257"/>
      <c r="U28" s="257"/>
      <c r="V28" s="257"/>
      <c r="W28" s="258"/>
      <c r="X28" s="258"/>
      <c r="Y28" s="258"/>
      <c r="Z28" s="258"/>
      <c r="AA28" s="258"/>
      <c r="AB28" s="258">
        <v>2100</v>
      </c>
      <c r="AC28" s="258"/>
      <c r="AD28" s="258"/>
      <c r="AE28" s="258"/>
      <c r="AF28" s="258"/>
      <c r="AG28" s="198"/>
      <c r="AH28" s="198">
        <f t="shared" si="0"/>
        <v>2100</v>
      </c>
      <c r="AI28" s="22" t="str">
        <f t="shared" si="1"/>
        <v>ok</v>
      </c>
    </row>
    <row r="29" spans="1:35" ht="103.5" customHeight="1" x14ac:dyDescent="0.25">
      <c r="A29" s="209" t="s">
        <v>323</v>
      </c>
      <c r="B29" s="363" t="str">
        <f>+'2. Financiero'!C26</f>
        <v>Análisis de la participación de agricultores, incertidumbres y disposición ante esta nueva tecnología</v>
      </c>
      <c r="C29" s="364"/>
      <c r="D29" s="365"/>
      <c r="E29" s="254">
        <f>MIN('A. ACTIVIDADES'!D304:D313)</f>
        <v>44409</v>
      </c>
      <c r="F29" s="255">
        <f>MAX('A. ACTIVIDADES'!E304:E313)</f>
        <v>44530</v>
      </c>
      <c r="G29" s="206">
        <f t="shared" si="2"/>
        <v>121</v>
      </c>
      <c r="H29" s="135">
        <f>+'2. Financiero'!E26</f>
        <v>0</v>
      </c>
      <c r="I29" s="256"/>
      <c r="J29" s="256"/>
      <c r="K29" s="256"/>
      <c r="L29" s="256"/>
      <c r="M29" s="256"/>
      <c r="N29" s="256"/>
      <c r="O29" s="256"/>
      <c r="P29" s="256"/>
      <c r="Q29" s="257"/>
      <c r="R29" s="257"/>
      <c r="S29" s="257"/>
      <c r="T29" s="257"/>
      <c r="U29" s="257"/>
      <c r="V29" s="257"/>
      <c r="W29" s="258"/>
      <c r="X29" s="258"/>
      <c r="Y29" s="258"/>
      <c r="Z29" s="258"/>
      <c r="AA29" s="258"/>
      <c r="AB29" s="258"/>
      <c r="AC29" s="258"/>
      <c r="AD29" s="258"/>
      <c r="AE29" s="258"/>
      <c r="AF29" s="258"/>
      <c r="AG29" s="198"/>
      <c r="AH29" s="198">
        <f t="shared" si="0"/>
        <v>0</v>
      </c>
      <c r="AI29" s="22" t="str">
        <f t="shared" si="1"/>
        <v>ok</v>
      </c>
    </row>
    <row r="30" spans="1:35" ht="45" customHeight="1" x14ac:dyDescent="0.25">
      <c r="A30" s="209" t="s">
        <v>324</v>
      </c>
      <c r="B30" s="363" t="str">
        <f>+'2. Financiero'!C27</f>
        <v>Seminario de inicio de proyecto </v>
      </c>
      <c r="C30" s="364"/>
      <c r="D30" s="365"/>
      <c r="E30" s="254">
        <f>MIN('A. ACTIVIDADES'!D319:D326)</f>
        <v>43862</v>
      </c>
      <c r="F30" s="255">
        <f>MAX('A. ACTIVIDADES'!E319:E326)</f>
        <v>43889</v>
      </c>
      <c r="G30" s="206">
        <f t="shared" si="2"/>
        <v>27</v>
      </c>
      <c r="H30" s="135">
        <f>+'2. Financiero'!E27</f>
        <v>810</v>
      </c>
      <c r="I30" s="256"/>
      <c r="J30" s="256">
        <v>810</v>
      </c>
      <c r="K30" s="256"/>
      <c r="L30" s="256"/>
      <c r="M30" s="256"/>
      <c r="N30" s="256"/>
      <c r="O30" s="256"/>
      <c r="P30" s="256"/>
      <c r="Q30" s="257"/>
      <c r="R30" s="257"/>
      <c r="S30" s="257"/>
      <c r="T30" s="257"/>
      <c r="U30" s="257"/>
      <c r="V30" s="257"/>
      <c r="W30" s="258"/>
      <c r="X30" s="258"/>
      <c r="Y30" s="258"/>
      <c r="Z30" s="258"/>
      <c r="AA30" s="258"/>
      <c r="AB30" s="258"/>
      <c r="AC30" s="258"/>
      <c r="AD30" s="258"/>
      <c r="AE30" s="258"/>
      <c r="AF30" s="258"/>
      <c r="AG30" s="198"/>
      <c r="AH30" s="198">
        <f t="shared" si="0"/>
        <v>810</v>
      </c>
      <c r="AI30" s="22" t="str">
        <f t="shared" si="1"/>
        <v>ok</v>
      </c>
    </row>
    <row r="31" spans="1:35" ht="42.75" customHeight="1" x14ac:dyDescent="0.25">
      <c r="A31" s="209" t="s">
        <v>325</v>
      </c>
      <c r="B31" s="363" t="str">
        <f>+'2. Financiero'!C28</f>
        <v xml:space="preserve">Visita a terreno con productores </v>
      </c>
      <c r="C31" s="364"/>
      <c r="D31" s="365"/>
      <c r="E31" s="254">
        <f>MIN('A. ACTIVIDADES'!D332:D343)</f>
        <v>44044</v>
      </c>
      <c r="F31" s="255">
        <f>MAX('A. ACTIVIDADES'!E332:E343)</f>
        <v>44408</v>
      </c>
      <c r="G31" s="206">
        <f t="shared" si="2"/>
        <v>364</v>
      </c>
      <c r="H31" s="135">
        <f>+'2. Financiero'!E28</f>
        <v>810</v>
      </c>
      <c r="I31" s="256"/>
      <c r="J31" s="256"/>
      <c r="K31" s="256"/>
      <c r="L31" s="256"/>
      <c r="M31" s="256"/>
      <c r="N31" s="256"/>
      <c r="O31" s="256"/>
      <c r="P31" s="256">
        <v>405</v>
      </c>
      <c r="Q31" s="257"/>
      <c r="R31" s="257"/>
      <c r="S31" s="257"/>
      <c r="T31" s="257"/>
      <c r="U31" s="257"/>
      <c r="V31" s="257"/>
      <c r="W31" s="258"/>
      <c r="X31" s="258"/>
      <c r="Y31" s="258"/>
      <c r="Z31" s="258"/>
      <c r="AA31" s="258">
        <v>405</v>
      </c>
      <c r="AB31" s="258"/>
      <c r="AC31" s="258"/>
      <c r="AD31" s="258"/>
      <c r="AE31" s="258"/>
      <c r="AF31" s="258"/>
      <c r="AG31" s="198"/>
      <c r="AH31" s="198">
        <f t="shared" si="0"/>
        <v>810</v>
      </c>
      <c r="AI31" s="22" t="str">
        <f t="shared" si="1"/>
        <v>ok</v>
      </c>
    </row>
    <row r="32" spans="1:35" s="105" customFormat="1" ht="42.75" customHeight="1" x14ac:dyDescent="0.25">
      <c r="A32" s="275" t="s">
        <v>326</v>
      </c>
      <c r="B32" s="369" t="str">
        <f>+'2. Financiero'!C29</f>
        <v>Seminario de cierre de proyecto y entrega de Hoja de Ruta al Gobierno Regional de Los Ríos</v>
      </c>
      <c r="C32" s="370"/>
      <c r="D32" s="371"/>
      <c r="E32" s="254">
        <f>MIN('A. ACTIVIDADES'!D349:D356)</f>
        <v>44470</v>
      </c>
      <c r="F32" s="254">
        <f>MAX('A. ACTIVIDADES'!E349:E356)</f>
        <v>44500</v>
      </c>
      <c r="G32" s="259">
        <f t="shared" si="2"/>
        <v>30</v>
      </c>
      <c r="H32" s="136">
        <f>+'2. Financiero'!E29</f>
        <v>1330</v>
      </c>
      <c r="I32" s="260"/>
      <c r="J32" s="260"/>
      <c r="K32" s="260"/>
      <c r="L32" s="260"/>
      <c r="M32" s="260"/>
      <c r="N32" s="260"/>
      <c r="O32" s="260"/>
      <c r="P32" s="260"/>
      <c r="Q32" s="261"/>
      <c r="R32" s="261"/>
      <c r="S32" s="261"/>
      <c r="T32" s="261"/>
      <c r="U32" s="261"/>
      <c r="V32" s="261"/>
      <c r="W32" s="262"/>
      <c r="X32" s="262"/>
      <c r="Y32" s="262"/>
      <c r="Z32" s="262"/>
      <c r="AA32" s="262"/>
      <c r="AB32" s="262"/>
      <c r="AC32" s="262"/>
      <c r="AD32" s="262">
        <v>1330</v>
      </c>
      <c r="AE32" s="262"/>
      <c r="AF32" s="262"/>
      <c r="AG32" s="259"/>
      <c r="AH32" s="259">
        <f t="shared" si="0"/>
        <v>1330</v>
      </c>
      <c r="AI32" s="109" t="str">
        <f t="shared" si="1"/>
        <v>ok</v>
      </c>
    </row>
    <row r="33" spans="1:35" hidden="1" x14ac:dyDescent="0.25">
      <c r="A33" s="198" t="s">
        <v>327</v>
      </c>
      <c r="B33" s="378">
        <f>+'2. Financiero'!C30</f>
        <v>0</v>
      </c>
      <c r="C33" s="379"/>
      <c r="D33" s="380"/>
      <c r="E33" s="254">
        <f>MIN('A. ACTIVIDADES'!D362:D369)</f>
        <v>0</v>
      </c>
      <c r="F33" s="255">
        <f>MAX('A. ACTIVIDADES'!E362:E369)</f>
        <v>0</v>
      </c>
      <c r="G33" s="198">
        <f t="shared" si="2"/>
        <v>0</v>
      </c>
      <c r="H33" s="137">
        <f>+'2. Financiero'!E30</f>
        <v>0</v>
      </c>
      <c r="I33" s="256"/>
      <c r="J33" s="256"/>
      <c r="K33" s="256"/>
      <c r="L33" s="256"/>
      <c r="M33" s="256"/>
      <c r="N33" s="256"/>
      <c r="O33" s="256"/>
      <c r="P33" s="256"/>
      <c r="Q33" s="257"/>
      <c r="R33" s="257"/>
      <c r="S33" s="257"/>
      <c r="T33" s="257"/>
      <c r="U33" s="257"/>
      <c r="V33" s="257"/>
      <c r="W33" s="198"/>
      <c r="X33" s="198"/>
      <c r="Y33" s="198"/>
      <c r="Z33" s="198"/>
      <c r="AA33" s="198"/>
      <c r="AB33" s="198"/>
      <c r="AC33" s="198"/>
      <c r="AD33" s="198"/>
      <c r="AE33" s="198"/>
      <c r="AF33" s="198"/>
      <c r="AG33" s="198"/>
      <c r="AH33" s="198">
        <f t="shared" si="0"/>
        <v>0</v>
      </c>
      <c r="AI33" s="22" t="str">
        <f t="shared" si="1"/>
        <v>ok</v>
      </c>
    </row>
    <row r="34" spans="1:35" hidden="1" x14ac:dyDescent="0.25">
      <c r="A34" s="198" t="s">
        <v>328</v>
      </c>
      <c r="B34" s="378">
        <f>+'2. Financiero'!C31</f>
        <v>0</v>
      </c>
      <c r="C34" s="379"/>
      <c r="D34" s="380"/>
      <c r="E34" s="254">
        <f>MIN('A. ACTIVIDADES'!D375:D382)</f>
        <v>0</v>
      </c>
      <c r="F34" s="255">
        <f>MAX('A. ACTIVIDADES'!E375:E382)</f>
        <v>0</v>
      </c>
      <c r="G34" s="198">
        <f t="shared" si="2"/>
        <v>0</v>
      </c>
      <c r="H34" s="137">
        <f>+'2. Financiero'!E31</f>
        <v>0</v>
      </c>
      <c r="I34" s="256"/>
      <c r="J34" s="256"/>
      <c r="K34" s="256"/>
      <c r="L34" s="256"/>
      <c r="M34" s="256"/>
      <c r="N34" s="256"/>
      <c r="O34" s="256"/>
      <c r="P34" s="256"/>
      <c r="Q34" s="257"/>
      <c r="R34" s="257"/>
      <c r="S34" s="257"/>
      <c r="T34" s="257"/>
      <c r="U34" s="257"/>
      <c r="V34" s="257"/>
      <c r="W34" s="198"/>
      <c r="X34" s="198"/>
      <c r="Y34" s="198"/>
      <c r="Z34" s="198"/>
      <c r="AA34" s="198"/>
      <c r="AB34" s="198"/>
      <c r="AC34" s="198"/>
      <c r="AD34" s="198"/>
      <c r="AE34" s="198"/>
      <c r="AF34" s="198"/>
      <c r="AG34" s="198"/>
      <c r="AH34" s="198">
        <f t="shared" si="0"/>
        <v>0</v>
      </c>
      <c r="AI34" s="22" t="str">
        <f t="shared" si="1"/>
        <v>ok</v>
      </c>
    </row>
    <row r="35" spans="1:35" hidden="1" x14ac:dyDescent="0.25">
      <c r="A35" s="198" t="s">
        <v>329</v>
      </c>
      <c r="B35" s="378">
        <f>+'2. Financiero'!C32</f>
        <v>0</v>
      </c>
      <c r="C35" s="379"/>
      <c r="D35" s="380"/>
      <c r="E35" s="254">
        <f>MIN('A. ACTIVIDADES'!D388:D395)</f>
        <v>0</v>
      </c>
      <c r="F35" s="255">
        <f>MAX('A. ACTIVIDADES'!E388:E395)</f>
        <v>0</v>
      </c>
      <c r="G35" s="198">
        <f t="shared" si="2"/>
        <v>0</v>
      </c>
      <c r="H35" s="137">
        <f>+'2. Financiero'!E32</f>
        <v>0</v>
      </c>
      <c r="I35" s="256"/>
      <c r="J35" s="256"/>
      <c r="K35" s="256"/>
      <c r="L35" s="256"/>
      <c r="M35" s="256"/>
      <c r="N35" s="256"/>
      <c r="O35" s="256"/>
      <c r="P35" s="256"/>
      <c r="Q35" s="257"/>
      <c r="R35" s="257"/>
      <c r="S35" s="257"/>
      <c r="T35" s="257"/>
      <c r="U35" s="257"/>
      <c r="V35" s="257"/>
      <c r="W35" s="198"/>
      <c r="X35" s="198"/>
      <c r="Y35" s="198"/>
      <c r="Z35" s="198"/>
      <c r="AA35" s="198"/>
      <c r="AB35" s="198"/>
      <c r="AC35" s="198"/>
      <c r="AD35" s="198"/>
      <c r="AE35" s="198"/>
      <c r="AF35" s="198"/>
      <c r="AG35" s="198"/>
      <c r="AH35" s="198">
        <f t="shared" si="0"/>
        <v>0</v>
      </c>
      <c r="AI35" s="22" t="str">
        <f t="shared" si="1"/>
        <v>ok</v>
      </c>
    </row>
    <row r="36" spans="1:35" hidden="1" x14ac:dyDescent="0.25">
      <c r="A36" s="198" t="s">
        <v>330</v>
      </c>
      <c r="B36" s="378">
        <f>+'2. Financiero'!C33</f>
        <v>0</v>
      </c>
      <c r="C36" s="379"/>
      <c r="D36" s="380"/>
      <c r="E36" s="254">
        <f>MIN('A. ACTIVIDADES'!D401:D408)</f>
        <v>0</v>
      </c>
      <c r="F36" s="255">
        <f>MAX('A. ACTIVIDADES'!E401:E408)</f>
        <v>0</v>
      </c>
      <c r="G36" s="198">
        <f t="shared" si="2"/>
        <v>0</v>
      </c>
      <c r="H36" s="137">
        <f>+'2. Financiero'!E33</f>
        <v>0</v>
      </c>
      <c r="I36" s="256"/>
      <c r="J36" s="256"/>
      <c r="K36" s="256"/>
      <c r="L36" s="256"/>
      <c r="M36" s="256"/>
      <c r="N36" s="256"/>
      <c r="O36" s="256"/>
      <c r="P36" s="256"/>
      <c r="Q36" s="257"/>
      <c r="R36" s="257"/>
      <c r="S36" s="257"/>
      <c r="T36" s="257"/>
      <c r="U36" s="257"/>
      <c r="V36" s="257"/>
      <c r="W36" s="198"/>
      <c r="X36" s="198"/>
      <c r="Y36" s="198"/>
      <c r="Z36" s="198"/>
      <c r="AA36" s="198"/>
      <c r="AB36" s="198"/>
      <c r="AC36" s="198"/>
      <c r="AD36" s="198"/>
      <c r="AE36" s="198"/>
      <c r="AF36" s="198"/>
      <c r="AG36" s="198"/>
      <c r="AH36" s="198">
        <f t="shared" si="0"/>
        <v>0</v>
      </c>
      <c r="AI36" s="22" t="str">
        <f t="shared" si="1"/>
        <v>ok</v>
      </c>
    </row>
    <row r="37" spans="1:35" hidden="1" x14ac:dyDescent="0.25">
      <c r="A37" s="198" t="s">
        <v>331</v>
      </c>
      <c r="B37" s="378">
        <f>+'2. Financiero'!C34</f>
        <v>0</v>
      </c>
      <c r="C37" s="379"/>
      <c r="D37" s="380"/>
      <c r="E37" s="254">
        <f>MIN('A. ACTIVIDADES'!D414:D421)</f>
        <v>0</v>
      </c>
      <c r="F37" s="255">
        <f>MAX('A. ACTIVIDADES'!E414:E421)</f>
        <v>0</v>
      </c>
      <c r="G37" s="198">
        <f t="shared" si="2"/>
        <v>0</v>
      </c>
      <c r="H37" s="137">
        <f>+'2. Financiero'!E34</f>
        <v>0</v>
      </c>
      <c r="I37" s="256"/>
      <c r="J37" s="256"/>
      <c r="K37" s="256"/>
      <c r="L37" s="256"/>
      <c r="M37" s="256"/>
      <c r="N37" s="256"/>
      <c r="O37" s="256"/>
      <c r="P37" s="256"/>
      <c r="Q37" s="257"/>
      <c r="R37" s="257"/>
      <c r="S37" s="257"/>
      <c r="T37" s="257"/>
      <c r="U37" s="257"/>
      <c r="V37" s="257"/>
      <c r="W37" s="198"/>
      <c r="X37" s="198"/>
      <c r="Y37" s="198"/>
      <c r="Z37" s="198"/>
      <c r="AA37" s="198"/>
      <c r="AB37" s="198"/>
      <c r="AC37" s="198"/>
      <c r="AD37" s="198"/>
      <c r="AE37" s="198"/>
      <c r="AF37" s="198"/>
      <c r="AG37" s="198"/>
      <c r="AH37" s="198">
        <f t="shared" si="0"/>
        <v>0</v>
      </c>
      <c r="AI37" s="22" t="str">
        <f t="shared" si="1"/>
        <v>ok</v>
      </c>
    </row>
    <row r="38" spans="1:35" ht="13.5" hidden="1" customHeight="1" x14ac:dyDescent="0.25">
      <c r="A38" s="198" t="s">
        <v>332</v>
      </c>
      <c r="B38" s="378">
        <f>+'2. Financiero'!C35</f>
        <v>0</v>
      </c>
      <c r="C38" s="379"/>
      <c r="D38" s="380"/>
      <c r="E38" s="254">
        <f>MIN('A. ACTIVIDADES'!D427:D434)</f>
        <v>0</v>
      </c>
      <c r="F38" s="255">
        <f>MAX('A. ACTIVIDADES'!E427:E434)</f>
        <v>0</v>
      </c>
      <c r="G38" s="198">
        <f t="shared" si="2"/>
        <v>0</v>
      </c>
      <c r="H38" s="137">
        <f>+'2. Financiero'!E35</f>
        <v>0</v>
      </c>
      <c r="I38" s="256"/>
      <c r="J38" s="256"/>
      <c r="K38" s="256"/>
      <c r="L38" s="256"/>
      <c r="M38" s="256"/>
      <c r="N38" s="256"/>
      <c r="O38" s="256"/>
      <c r="P38" s="256"/>
      <c r="Q38" s="257"/>
      <c r="R38" s="257"/>
      <c r="S38" s="257"/>
      <c r="T38" s="257"/>
      <c r="U38" s="257"/>
      <c r="V38" s="257"/>
      <c r="W38" s="198"/>
      <c r="X38" s="198"/>
      <c r="Y38" s="198"/>
      <c r="Z38" s="198"/>
      <c r="AA38" s="198"/>
      <c r="AB38" s="198"/>
      <c r="AC38" s="198"/>
      <c r="AD38" s="198"/>
      <c r="AE38" s="198"/>
      <c r="AF38" s="198"/>
      <c r="AG38" s="198"/>
      <c r="AH38" s="198">
        <f t="shared" si="0"/>
        <v>0</v>
      </c>
      <c r="AI38" s="22" t="str">
        <f t="shared" si="1"/>
        <v>ok</v>
      </c>
    </row>
    <row r="39" spans="1:35" ht="9" hidden="1" customHeight="1" x14ac:dyDescent="0.25">
      <c r="A39" s="198" t="s">
        <v>333</v>
      </c>
      <c r="B39" s="378">
        <f>+'2. Financiero'!C36</f>
        <v>0</v>
      </c>
      <c r="C39" s="379"/>
      <c r="D39" s="380"/>
      <c r="E39" s="254">
        <f>MIN('A. ACTIVIDADES'!D440:D447)</f>
        <v>0</v>
      </c>
      <c r="F39" s="255">
        <f>MAX('A. ACTIVIDADES'!E440:E447)</f>
        <v>0</v>
      </c>
      <c r="G39" s="198">
        <f t="shared" si="2"/>
        <v>0</v>
      </c>
      <c r="H39" s="137">
        <f>+'2. Financiero'!E36</f>
        <v>0</v>
      </c>
      <c r="I39" s="256"/>
      <c r="J39" s="256"/>
      <c r="K39" s="256"/>
      <c r="L39" s="256"/>
      <c r="M39" s="256"/>
      <c r="N39" s="256"/>
      <c r="O39" s="256"/>
      <c r="P39" s="256"/>
      <c r="Q39" s="257"/>
      <c r="R39" s="257"/>
      <c r="S39" s="257"/>
      <c r="T39" s="257"/>
      <c r="U39" s="257"/>
      <c r="V39" s="257"/>
      <c r="W39" s="198"/>
      <c r="X39" s="198"/>
      <c r="Y39" s="198"/>
      <c r="Z39" s="198"/>
      <c r="AA39" s="198"/>
      <c r="AB39" s="198"/>
      <c r="AC39" s="198"/>
      <c r="AD39" s="198"/>
      <c r="AE39" s="198"/>
      <c r="AF39" s="198"/>
      <c r="AG39" s="198"/>
      <c r="AH39" s="198">
        <f t="shared" si="0"/>
        <v>0</v>
      </c>
      <c r="AI39" s="22" t="str">
        <f t="shared" si="1"/>
        <v>ok</v>
      </c>
    </row>
    <row r="40" spans="1:35" x14ac:dyDescent="0.25">
      <c r="A40" s="6"/>
      <c r="B40" s="6"/>
      <c r="C40" s="6"/>
      <c r="D40" s="252"/>
      <c r="E40" s="252"/>
      <c r="F40" s="6"/>
      <c r="G40" s="6"/>
      <c r="H40" s="272">
        <f t="shared" ref="H40:U40" si="3">+SUM(H10:H39)</f>
        <v>86670</v>
      </c>
      <c r="I40" s="256">
        <f t="shared" si="3"/>
        <v>1080</v>
      </c>
      <c r="J40" s="256">
        <f t="shared" si="3"/>
        <v>1735</v>
      </c>
      <c r="K40" s="256">
        <f t="shared" si="3"/>
        <v>1165</v>
      </c>
      <c r="L40" s="256">
        <f t="shared" si="3"/>
        <v>540</v>
      </c>
      <c r="M40" s="256">
        <f t="shared" si="3"/>
        <v>600</v>
      </c>
      <c r="N40" s="256">
        <f t="shared" si="3"/>
        <v>7585</v>
      </c>
      <c r="O40" s="256">
        <f t="shared" si="3"/>
        <v>2665</v>
      </c>
      <c r="P40" s="256">
        <f t="shared" si="3"/>
        <v>1005</v>
      </c>
      <c r="Q40" s="257">
        <f t="shared" si="3"/>
        <v>1450</v>
      </c>
      <c r="R40" s="257">
        <f t="shared" si="3"/>
        <v>58070</v>
      </c>
      <c r="S40" s="257">
        <f t="shared" si="3"/>
        <v>610</v>
      </c>
      <c r="T40" s="257">
        <f t="shared" si="3"/>
        <v>0</v>
      </c>
      <c r="U40" s="257">
        <f t="shared" si="3"/>
        <v>0</v>
      </c>
      <c r="V40" s="257">
        <f t="shared" ref="V40:AG40" si="4">+SUM(V10:V39)</f>
        <v>530</v>
      </c>
      <c r="W40" s="258">
        <f t="shared" si="4"/>
        <v>0</v>
      </c>
      <c r="X40" s="258">
        <f t="shared" si="4"/>
        <v>5020</v>
      </c>
      <c r="Y40" s="258">
        <f t="shared" si="4"/>
        <v>780</v>
      </c>
      <c r="Z40" s="258">
        <f t="shared" si="4"/>
        <v>0</v>
      </c>
      <c r="AA40" s="258">
        <f t="shared" si="4"/>
        <v>405</v>
      </c>
      <c r="AB40" s="258">
        <f t="shared" si="4"/>
        <v>2100</v>
      </c>
      <c r="AC40" s="258">
        <f t="shared" si="4"/>
        <v>0</v>
      </c>
      <c r="AD40" s="258">
        <f t="shared" si="4"/>
        <v>1330</v>
      </c>
      <c r="AE40" s="258">
        <f t="shared" si="4"/>
        <v>0</v>
      </c>
      <c r="AF40" s="258">
        <f t="shared" si="4"/>
        <v>0</v>
      </c>
      <c r="AG40" s="198">
        <f t="shared" si="4"/>
        <v>0</v>
      </c>
      <c r="AH40" s="198">
        <f>+SUM(AH10:AH39)</f>
        <v>86670</v>
      </c>
    </row>
    <row r="41" spans="1:35" x14ac:dyDescent="0.25">
      <c r="A41" s="6"/>
      <c r="B41" s="6"/>
      <c r="C41" s="6"/>
      <c r="D41" s="252"/>
      <c r="E41" s="252"/>
      <c r="F41" s="6"/>
      <c r="G41" s="6"/>
      <c r="H41" s="263"/>
      <c r="I41" s="263"/>
      <c r="J41" s="263"/>
      <c r="K41" s="263"/>
      <c r="L41" s="263"/>
      <c r="M41" s="263"/>
      <c r="N41" s="263"/>
      <c r="O41" s="263"/>
      <c r="P41" s="263"/>
      <c r="Q41" s="263"/>
      <c r="R41" s="263"/>
      <c r="S41" s="263"/>
      <c r="T41" s="263"/>
      <c r="U41" s="263"/>
      <c r="V41" s="263"/>
      <c r="W41" s="263"/>
      <c r="X41" s="263"/>
      <c r="Y41" s="263"/>
      <c r="Z41" s="263"/>
      <c r="AA41" s="263"/>
      <c r="AB41" s="263"/>
      <c r="AC41" s="263"/>
      <c r="AD41" s="263"/>
      <c r="AE41" s="263"/>
      <c r="AF41" s="263"/>
      <c r="AG41" s="263"/>
      <c r="AH41" s="263"/>
    </row>
    <row r="42" spans="1:35" x14ac:dyDescent="0.25">
      <c r="A42" s="6"/>
      <c r="B42" s="263"/>
      <c r="C42" s="263"/>
      <c r="D42" s="264"/>
      <c r="E42" s="264"/>
      <c r="F42" s="263"/>
      <c r="G42" s="263"/>
      <c r="H42" s="263"/>
      <c r="I42" s="265"/>
      <c r="J42" s="265"/>
      <c r="K42" s="265"/>
      <c r="L42" s="265"/>
      <c r="M42" s="265"/>
      <c r="N42" s="265"/>
      <c r="O42" s="265"/>
      <c r="P42" s="265"/>
      <c r="Q42" s="265"/>
      <c r="R42" s="265"/>
      <c r="S42" s="265"/>
      <c r="T42" s="265"/>
      <c r="U42" s="265"/>
      <c r="V42" s="265"/>
      <c r="W42" s="265"/>
      <c r="X42" s="265"/>
      <c r="Y42" s="265"/>
      <c r="Z42" s="265"/>
      <c r="AA42" s="265"/>
      <c r="AB42" s="265"/>
      <c r="AC42" s="265"/>
      <c r="AD42" s="265"/>
      <c r="AE42" s="265"/>
      <c r="AF42" s="265"/>
      <c r="AG42" s="265"/>
      <c r="AH42" s="263"/>
      <c r="AI42" s="25"/>
    </row>
    <row r="43" spans="1:35" x14ac:dyDescent="0.25">
      <c r="A43" s="6"/>
      <c r="B43" s="266" t="s">
        <v>96</v>
      </c>
      <c r="C43" s="6"/>
      <c r="D43" s="252"/>
      <c r="E43" s="252"/>
      <c r="F43" s="6"/>
      <c r="G43" s="6"/>
      <c r="H43" s="6"/>
      <c r="I43" s="253"/>
      <c r="J43" s="253"/>
      <c r="K43" s="253"/>
      <c r="L43" s="253"/>
      <c r="M43" s="253"/>
      <c r="N43" s="253"/>
      <c r="O43" s="253"/>
      <c r="P43" s="253"/>
      <c r="Q43" s="253"/>
      <c r="R43" s="253"/>
      <c r="S43" s="253"/>
      <c r="T43" s="253"/>
      <c r="U43" s="253"/>
      <c r="V43" s="253"/>
      <c r="W43" s="253"/>
      <c r="X43" s="253"/>
      <c r="Y43" s="253"/>
      <c r="Z43" s="253"/>
      <c r="AA43" s="253"/>
      <c r="AB43" s="253"/>
      <c r="AC43" s="253"/>
      <c r="AD43" s="253"/>
      <c r="AE43" s="253"/>
      <c r="AF43" s="253"/>
      <c r="AG43" s="253"/>
      <c r="AH43" s="6"/>
    </row>
    <row r="44" spans="1:35" ht="45" x14ac:dyDescent="0.25">
      <c r="A44" s="168" t="s">
        <v>10</v>
      </c>
      <c r="B44" s="267" t="s">
        <v>105</v>
      </c>
      <c r="C44" s="267" t="s">
        <v>203</v>
      </c>
      <c r="D44" s="366" t="s">
        <v>140</v>
      </c>
      <c r="E44" s="368"/>
      <c r="F44" s="267" t="s">
        <v>167</v>
      </c>
      <c r="G44" s="267" t="s">
        <v>204</v>
      </c>
      <c r="H44" s="183" t="s">
        <v>145</v>
      </c>
      <c r="I44" s="168" t="s">
        <v>277</v>
      </c>
      <c r="J44" s="168" t="s">
        <v>278</v>
      </c>
      <c r="K44" s="168" t="s">
        <v>279</v>
      </c>
      <c r="L44" s="168" t="s">
        <v>280</v>
      </c>
      <c r="M44" s="168" t="s">
        <v>281</v>
      </c>
      <c r="N44" s="168" t="s">
        <v>282</v>
      </c>
      <c r="O44" s="168" t="s">
        <v>283</v>
      </c>
      <c r="P44" s="168" t="s">
        <v>284</v>
      </c>
      <c r="Q44" s="168" t="s">
        <v>285</v>
      </c>
      <c r="R44" s="168" t="s">
        <v>286</v>
      </c>
      <c r="S44" s="168" t="s">
        <v>287</v>
      </c>
      <c r="T44" s="168" t="s">
        <v>288</v>
      </c>
      <c r="U44" s="168" t="s">
        <v>289</v>
      </c>
      <c r="V44" s="168" t="s">
        <v>290</v>
      </c>
      <c r="W44" s="168" t="s">
        <v>291</v>
      </c>
      <c r="X44" s="168" t="s">
        <v>292</v>
      </c>
      <c r="Y44" s="168" t="s">
        <v>293</v>
      </c>
      <c r="Z44" s="168" t="s">
        <v>294</v>
      </c>
      <c r="AA44" s="168" t="s">
        <v>295</v>
      </c>
      <c r="AB44" s="168" t="s">
        <v>296</v>
      </c>
      <c r="AC44" s="168" t="s">
        <v>297</v>
      </c>
      <c r="AD44" s="168" t="s">
        <v>298</v>
      </c>
      <c r="AE44" s="168" t="s">
        <v>299</v>
      </c>
      <c r="AF44" s="168" t="s">
        <v>300</v>
      </c>
      <c r="AG44" s="168" t="s">
        <v>301</v>
      </c>
      <c r="AH44" s="168" t="s">
        <v>302</v>
      </c>
      <c r="AI44" s="21" t="s">
        <v>303</v>
      </c>
    </row>
    <row r="45" spans="1:35" ht="30" x14ac:dyDescent="0.25">
      <c r="A45" s="268" t="s">
        <v>205</v>
      </c>
      <c r="B45" s="179" t="str">
        <f>+B.Administración!B8</f>
        <v>Personal administrativo</v>
      </c>
      <c r="C45" s="185" t="str">
        <f>+B.Administración!C8</f>
        <v>Secretaria</v>
      </c>
      <c r="D45" s="386" t="str">
        <f>+B.Administración!D8</f>
        <v>Karin Rojas</v>
      </c>
      <c r="E45" s="387"/>
      <c r="F45" s="198">
        <f>+B.Administración!E8</f>
        <v>24</v>
      </c>
      <c r="G45" s="198">
        <f t="shared" ref="G45:G51" si="5">+H45/F45</f>
        <v>30</v>
      </c>
      <c r="H45" s="104">
        <f>+B.Administración!I8</f>
        <v>720</v>
      </c>
      <c r="I45" s="198">
        <f t="shared" ref="I45:I48" si="6">$G45</f>
        <v>30</v>
      </c>
      <c r="J45" s="198">
        <f t="shared" ref="J45:AF48" si="7">$G45</f>
        <v>30</v>
      </c>
      <c r="K45" s="198">
        <f t="shared" si="7"/>
        <v>30</v>
      </c>
      <c r="L45" s="198">
        <f t="shared" si="7"/>
        <v>30</v>
      </c>
      <c r="M45" s="198">
        <f t="shared" si="7"/>
        <v>30</v>
      </c>
      <c r="N45" s="198">
        <f t="shared" si="7"/>
        <v>30</v>
      </c>
      <c r="O45" s="198">
        <f t="shared" si="7"/>
        <v>30</v>
      </c>
      <c r="P45" s="198">
        <f t="shared" si="7"/>
        <v>30</v>
      </c>
      <c r="Q45" s="198">
        <f t="shared" si="7"/>
        <v>30</v>
      </c>
      <c r="R45" s="198">
        <f t="shared" si="7"/>
        <v>30</v>
      </c>
      <c r="S45" s="198">
        <f t="shared" si="7"/>
        <v>30</v>
      </c>
      <c r="T45" s="198">
        <f t="shared" si="7"/>
        <v>30</v>
      </c>
      <c r="U45" s="198">
        <f t="shared" si="7"/>
        <v>30</v>
      </c>
      <c r="V45" s="198">
        <f t="shared" si="7"/>
        <v>30</v>
      </c>
      <c r="W45" s="198">
        <f t="shared" si="7"/>
        <v>30</v>
      </c>
      <c r="X45" s="198">
        <f t="shared" si="7"/>
        <v>30</v>
      </c>
      <c r="Y45" s="198">
        <f t="shared" si="7"/>
        <v>30</v>
      </c>
      <c r="Z45" s="198">
        <f t="shared" si="7"/>
        <v>30</v>
      </c>
      <c r="AA45" s="198">
        <f t="shared" si="7"/>
        <v>30</v>
      </c>
      <c r="AB45" s="198">
        <f t="shared" si="7"/>
        <v>30</v>
      </c>
      <c r="AC45" s="198">
        <f t="shared" si="7"/>
        <v>30</v>
      </c>
      <c r="AD45" s="198">
        <f t="shared" si="7"/>
        <v>30</v>
      </c>
      <c r="AE45" s="198">
        <f t="shared" si="7"/>
        <v>30</v>
      </c>
      <c r="AF45" s="198">
        <f t="shared" si="7"/>
        <v>30</v>
      </c>
      <c r="AG45" s="198"/>
      <c r="AH45" s="198">
        <f t="shared" ref="AH45:AH51" si="8">+SUM(I45:AG45)</f>
        <v>720</v>
      </c>
      <c r="AI45" s="22" t="str">
        <f t="shared" ref="AI45:AI51" si="9">IF(H45=AH45,"ok","Error, diferencia de : $"&amp;ABS(AH45-H45))</f>
        <v>ok</v>
      </c>
    </row>
    <row r="46" spans="1:35" ht="65.25" customHeight="1" x14ac:dyDescent="0.25">
      <c r="A46" s="268" t="s">
        <v>207</v>
      </c>
      <c r="B46" s="179" t="str">
        <f>+B.Administración!B9</f>
        <v>Materiales de Oficina</v>
      </c>
      <c r="C46" s="185" t="str">
        <f>+B.Administración!C9</f>
        <v>Fungibles</v>
      </c>
      <c r="D46" s="388" t="str">
        <f>+B.Administración!D9</f>
        <v>Resmas de papeles tamaño Carta</v>
      </c>
      <c r="E46" s="389"/>
      <c r="F46" s="198">
        <f>+B.Administración!E9</f>
        <v>24</v>
      </c>
      <c r="G46" s="198">
        <f t="shared" si="5"/>
        <v>20</v>
      </c>
      <c r="H46" s="104">
        <f>+B.Administración!I9</f>
        <v>480</v>
      </c>
      <c r="I46" s="198">
        <f t="shared" si="6"/>
        <v>20</v>
      </c>
      <c r="J46" s="198">
        <f t="shared" si="7"/>
        <v>20</v>
      </c>
      <c r="K46" s="198">
        <f t="shared" si="7"/>
        <v>20</v>
      </c>
      <c r="L46" s="198">
        <f t="shared" si="7"/>
        <v>20</v>
      </c>
      <c r="M46" s="198">
        <f t="shared" si="7"/>
        <v>20</v>
      </c>
      <c r="N46" s="198">
        <f t="shared" si="7"/>
        <v>20</v>
      </c>
      <c r="O46" s="198">
        <f t="shared" si="7"/>
        <v>20</v>
      </c>
      <c r="P46" s="198">
        <f t="shared" si="7"/>
        <v>20</v>
      </c>
      <c r="Q46" s="198">
        <f t="shared" si="7"/>
        <v>20</v>
      </c>
      <c r="R46" s="198">
        <f t="shared" si="7"/>
        <v>20</v>
      </c>
      <c r="S46" s="198">
        <f t="shared" si="7"/>
        <v>20</v>
      </c>
      <c r="T46" s="198">
        <f t="shared" si="7"/>
        <v>20</v>
      </c>
      <c r="U46" s="198">
        <f t="shared" si="7"/>
        <v>20</v>
      </c>
      <c r="V46" s="198">
        <f t="shared" si="7"/>
        <v>20</v>
      </c>
      <c r="W46" s="198">
        <f t="shared" si="7"/>
        <v>20</v>
      </c>
      <c r="X46" s="198">
        <f t="shared" si="7"/>
        <v>20</v>
      </c>
      <c r="Y46" s="198">
        <f t="shared" si="7"/>
        <v>20</v>
      </c>
      <c r="Z46" s="198">
        <f t="shared" si="7"/>
        <v>20</v>
      </c>
      <c r="AA46" s="198">
        <f t="shared" si="7"/>
        <v>20</v>
      </c>
      <c r="AB46" s="198">
        <f t="shared" si="7"/>
        <v>20</v>
      </c>
      <c r="AC46" s="198">
        <f t="shared" si="7"/>
        <v>20</v>
      </c>
      <c r="AD46" s="198">
        <f t="shared" si="7"/>
        <v>20</v>
      </c>
      <c r="AE46" s="198">
        <f t="shared" si="7"/>
        <v>20</v>
      </c>
      <c r="AF46" s="198">
        <f t="shared" si="7"/>
        <v>20</v>
      </c>
      <c r="AG46" s="198"/>
      <c r="AH46" s="198">
        <f t="shared" si="8"/>
        <v>480</v>
      </c>
      <c r="AI46" s="22" t="str">
        <f t="shared" si="9"/>
        <v>ok</v>
      </c>
    </row>
    <row r="47" spans="1:35" ht="86.25" customHeight="1" x14ac:dyDescent="0.25">
      <c r="A47" s="268" t="s">
        <v>210</v>
      </c>
      <c r="B47" s="179" t="str">
        <f>+B.Administración!B10</f>
        <v>Materiales de Oficina</v>
      </c>
      <c r="C47" s="179" t="str">
        <f>+B.Administración!C10</f>
        <v>Material de oficina</v>
      </c>
      <c r="D47" s="388" t="str">
        <f>+B.Administración!D10</f>
        <v>Lapices, carpetas, separadores, etiquetas, etc.</v>
      </c>
      <c r="E47" s="389"/>
      <c r="F47" s="198">
        <f>+B.Administración!E10</f>
        <v>24</v>
      </c>
      <c r="G47" s="198">
        <f t="shared" si="5"/>
        <v>12.5</v>
      </c>
      <c r="H47" s="104">
        <f>+B.Administración!I10</f>
        <v>300</v>
      </c>
      <c r="I47" s="198">
        <f t="shared" si="6"/>
        <v>12.5</v>
      </c>
      <c r="J47" s="198">
        <f t="shared" si="7"/>
        <v>12.5</v>
      </c>
      <c r="K47" s="198">
        <f t="shared" si="7"/>
        <v>12.5</v>
      </c>
      <c r="L47" s="198">
        <f t="shared" si="7"/>
        <v>12.5</v>
      </c>
      <c r="M47" s="198">
        <f t="shared" si="7"/>
        <v>12.5</v>
      </c>
      <c r="N47" s="198">
        <f t="shared" si="7"/>
        <v>12.5</v>
      </c>
      <c r="O47" s="198">
        <f t="shared" si="7"/>
        <v>12.5</v>
      </c>
      <c r="P47" s="198">
        <f t="shared" si="7"/>
        <v>12.5</v>
      </c>
      <c r="Q47" s="198">
        <f t="shared" si="7"/>
        <v>12.5</v>
      </c>
      <c r="R47" s="198">
        <f t="shared" si="7"/>
        <v>12.5</v>
      </c>
      <c r="S47" s="198">
        <f t="shared" si="7"/>
        <v>12.5</v>
      </c>
      <c r="T47" s="198">
        <f t="shared" si="7"/>
        <v>12.5</v>
      </c>
      <c r="U47" s="198">
        <f t="shared" si="7"/>
        <v>12.5</v>
      </c>
      <c r="V47" s="198">
        <f t="shared" si="7"/>
        <v>12.5</v>
      </c>
      <c r="W47" s="198">
        <f t="shared" si="7"/>
        <v>12.5</v>
      </c>
      <c r="X47" s="198">
        <f t="shared" si="7"/>
        <v>12.5</v>
      </c>
      <c r="Y47" s="198">
        <f t="shared" si="7"/>
        <v>12.5</v>
      </c>
      <c r="Z47" s="198">
        <f t="shared" si="7"/>
        <v>12.5</v>
      </c>
      <c r="AA47" s="198">
        <f t="shared" si="7"/>
        <v>12.5</v>
      </c>
      <c r="AB47" s="198">
        <f t="shared" si="7"/>
        <v>12.5</v>
      </c>
      <c r="AC47" s="198">
        <f t="shared" si="7"/>
        <v>12.5</v>
      </c>
      <c r="AD47" s="198">
        <f t="shared" si="7"/>
        <v>12.5</v>
      </c>
      <c r="AE47" s="198">
        <f t="shared" si="7"/>
        <v>12.5</v>
      </c>
      <c r="AF47" s="198">
        <f t="shared" si="7"/>
        <v>12.5</v>
      </c>
      <c r="AG47" s="198"/>
      <c r="AH47" s="198">
        <f t="shared" si="8"/>
        <v>300</v>
      </c>
      <c r="AI47" s="22" t="str">
        <f t="shared" si="9"/>
        <v>ok</v>
      </c>
    </row>
    <row r="48" spans="1:35" ht="63" customHeight="1" x14ac:dyDescent="0.25">
      <c r="A48" s="268" t="s">
        <v>214</v>
      </c>
      <c r="B48" s="179" t="str">
        <f>+B.Administración!B11</f>
        <v>Materiales de Oficina</v>
      </c>
      <c r="C48" s="179" t="str">
        <f>+B.Administración!C11</f>
        <v>Insumos computacionales</v>
      </c>
      <c r="D48" s="381" t="str">
        <f>+B.Administración!D11</f>
        <v>Toner de impresora</v>
      </c>
      <c r="E48" s="382"/>
      <c r="F48" s="198">
        <f>+B.Administración!E11</f>
        <v>24</v>
      </c>
      <c r="G48" s="198">
        <f t="shared" si="5"/>
        <v>20</v>
      </c>
      <c r="H48" s="104">
        <f>+B.Administración!I11</f>
        <v>480</v>
      </c>
      <c r="I48" s="198">
        <f t="shared" si="6"/>
        <v>20</v>
      </c>
      <c r="J48" s="198">
        <f t="shared" si="7"/>
        <v>20</v>
      </c>
      <c r="K48" s="198">
        <f t="shared" si="7"/>
        <v>20</v>
      </c>
      <c r="L48" s="198">
        <f t="shared" si="7"/>
        <v>20</v>
      </c>
      <c r="M48" s="198">
        <f t="shared" si="7"/>
        <v>20</v>
      </c>
      <c r="N48" s="198">
        <f t="shared" si="7"/>
        <v>20</v>
      </c>
      <c r="O48" s="198">
        <f t="shared" si="7"/>
        <v>20</v>
      </c>
      <c r="P48" s="198">
        <f t="shared" si="7"/>
        <v>20</v>
      </c>
      <c r="Q48" s="198">
        <f t="shared" si="7"/>
        <v>20</v>
      </c>
      <c r="R48" s="198">
        <f t="shared" si="7"/>
        <v>20</v>
      </c>
      <c r="S48" s="198">
        <f t="shared" si="7"/>
        <v>20</v>
      </c>
      <c r="T48" s="198">
        <f t="shared" si="7"/>
        <v>20</v>
      </c>
      <c r="U48" s="198">
        <f t="shared" si="7"/>
        <v>20</v>
      </c>
      <c r="V48" s="198">
        <f t="shared" si="7"/>
        <v>20</v>
      </c>
      <c r="W48" s="198">
        <f t="shared" si="7"/>
        <v>20</v>
      </c>
      <c r="X48" s="198">
        <f t="shared" si="7"/>
        <v>20</v>
      </c>
      <c r="Y48" s="198">
        <f t="shared" si="7"/>
        <v>20</v>
      </c>
      <c r="Z48" s="198">
        <f t="shared" si="7"/>
        <v>20</v>
      </c>
      <c r="AA48" s="198">
        <f t="shared" si="7"/>
        <v>20</v>
      </c>
      <c r="AB48" s="198">
        <f t="shared" si="7"/>
        <v>20</v>
      </c>
      <c r="AC48" s="198">
        <f t="shared" si="7"/>
        <v>20</v>
      </c>
      <c r="AD48" s="198">
        <f t="shared" si="7"/>
        <v>20</v>
      </c>
      <c r="AE48" s="198">
        <f t="shared" si="7"/>
        <v>20</v>
      </c>
      <c r="AF48" s="198">
        <f t="shared" si="7"/>
        <v>20</v>
      </c>
      <c r="AG48" s="198"/>
      <c r="AH48" s="198">
        <f t="shared" si="8"/>
        <v>480</v>
      </c>
      <c r="AI48" s="22" t="str">
        <f t="shared" si="9"/>
        <v>ok</v>
      </c>
    </row>
    <row r="49" spans="1:35" hidden="1" x14ac:dyDescent="0.25">
      <c r="A49" s="268" t="s">
        <v>220</v>
      </c>
      <c r="B49" s="269">
        <f>+B.Administración!B12</f>
        <v>0</v>
      </c>
      <c r="C49" s="269">
        <f>+B.Administración!C12</f>
        <v>0</v>
      </c>
      <c r="D49" s="383">
        <f>+B.Administración!D12</f>
        <v>0</v>
      </c>
      <c r="E49" s="384"/>
      <c r="F49" s="198">
        <f>+B.Administración!E12</f>
        <v>0</v>
      </c>
      <c r="G49" s="198" t="e">
        <f t="shared" si="5"/>
        <v>#DIV/0!</v>
      </c>
      <c r="H49" s="104">
        <f>+B.Administración!I12</f>
        <v>0</v>
      </c>
      <c r="I49" s="198"/>
      <c r="J49" s="198"/>
      <c r="K49" s="198"/>
      <c r="L49" s="198"/>
      <c r="M49" s="198"/>
      <c r="N49" s="198"/>
      <c r="O49" s="198"/>
      <c r="P49" s="198"/>
      <c r="Q49" s="198"/>
      <c r="R49" s="198"/>
      <c r="S49" s="198"/>
      <c r="T49" s="198"/>
      <c r="U49" s="198"/>
      <c r="V49" s="198"/>
      <c r="W49" s="198"/>
      <c r="X49" s="198"/>
      <c r="Y49" s="198"/>
      <c r="Z49" s="198"/>
      <c r="AA49" s="198"/>
      <c r="AB49" s="198"/>
      <c r="AC49" s="198"/>
      <c r="AD49" s="198"/>
      <c r="AE49" s="198"/>
      <c r="AF49" s="198"/>
      <c r="AG49" s="198"/>
      <c r="AH49" s="198">
        <f t="shared" si="8"/>
        <v>0</v>
      </c>
      <c r="AI49" s="22" t="str">
        <f t="shared" si="9"/>
        <v>ok</v>
      </c>
    </row>
    <row r="50" spans="1:35" hidden="1" x14ac:dyDescent="0.25">
      <c r="A50" s="268" t="s">
        <v>221</v>
      </c>
      <c r="B50" s="269">
        <f>+B.Administración!B13</f>
        <v>0</v>
      </c>
      <c r="C50" s="269">
        <f>+B.Administración!C13</f>
        <v>0</v>
      </c>
      <c r="D50" s="383">
        <f>+B.Administración!D13</f>
        <v>0</v>
      </c>
      <c r="E50" s="384"/>
      <c r="F50" s="198">
        <f>+B.Administración!E13</f>
        <v>0</v>
      </c>
      <c r="G50" s="198" t="e">
        <f t="shared" si="5"/>
        <v>#DIV/0!</v>
      </c>
      <c r="H50" s="104">
        <f>+B.Administración!I13</f>
        <v>0</v>
      </c>
      <c r="I50" s="198"/>
      <c r="J50" s="198"/>
      <c r="K50" s="198"/>
      <c r="L50" s="198"/>
      <c r="M50" s="198"/>
      <c r="N50" s="198"/>
      <c r="O50" s="198"/>
      <c r="P50" s="198"/>
      <c r="Q50" s="198"/>
      <c r="R50" s="198"/>
      <c r="S50" s="198"/>
      <c r="T50" s="198"/>
      <c r="U50" s="198"/>
      <c r="V50" s="198"/>
      <c r="W50" s="198"/>
      <c r="X50" s="198"/>
      <c r="Y50" s="198"/>
      <c r="Z50" s="198"/>
      <c r="AA50" s="198"/>
      <c r="AB50" s="198"/>
      <c r="AC50" s="198"/>
      <c r="AD50" s="198"/>
      <c r="AE50" s="198"/>
      <c r="AF50" s="198"/>
      <c r="AG50" s="198"/>
      <c r="AH50" s="198">
        <f t="shared" si="8"/>
        <v>0</v>
      </c>
      <c r="AI50" s="22" t="str">
        <f t="shared" si="9"/>
        <v>ok</v>
      </c>
    </row>
    <row r="51" spans="1:35" hidden="1" x14ac:dyDescent="0.25">
      <c r="A51" s="268" t="s">
        <v>222</v>
      </c>
      <c r="B51" s="269">
        <f>+B.Administración!B14</f>
        <v>0</v>
      </c>
      <c r="C51" s="269">
        <f>+B.Administración!C14</f>
        <v>0</v>
      </c>
      <c r="D51" s="385">
        <f>+B.Administración!D14</f>
        <v>0</v>
      </c>
      <c r="E51" s="385"/>
      <c r="F51" s="198">
        <f>+B.Administración!E14</f>
        <v>0</v>
      </c>
      <c r="G51" s="198" t="e">
        <f t="shared" si="5"/>
        <v>#DIV/0!</v>
      </c>
      <c r="H51" s="104">
        <f>+B.Administración!I14</f>
        <v>0</v>
      </c>
      <c r="I51" s="198"/>
      <c r="J51" s="198"/>
      <c r="K51" s="198"/>
      <c r="L51" s="198"/>
      <c r="M51" s="198"/>
      <c r="N51" s="198"/>
      <c r="O51" s="198"/>
      <c r="P51" s="198"/>
      <c r="Q51" s="198"/>
      <c r="R51" s="198"/>
      <c r="S51" s="198"/>
      <c r="T51" s="198"/>
      <c r="U51" s="198"/>
      <c r="V51" s="198"/>
      <c r="W51" s="198"/>
      <c r="X51" s="198"/>
      <c r="Y51" s="198"/>
      <c r="Z51" s="198"/>
      <c r="AA51" s="198"/>
      <c r="AB51" s="198"/>
      <c r="AC51" s="198"/>
      <c r="AD51" s="198"/>
      <c r="AE51" s="198"/>
      <c r="AF51" s="198"/>
      <c r="AG51" s="198"/>
      <c r="AH51" s="198">
        <f t="shared" si="8"/>
        <v>0</v>
      </c>
      <c r="AI51" s="22" t="str">
        <f t="shared" si="9"/>
        <v>ok</v>
      </c>
    </row>
    <row r="52" spans="1:35" x14ac:dyDescent="0.25">
      <c r="A52" s="6"/>
      <c r="B52" s="6"/>
      <c r="C52" s="6"/>
      <c r="D52" s="252"/>
      <c r="E52" s="252"/>
      <c r="F52" s="6"/>
      <c r="G52" s="6"/>
      <c r="H52" s="273">
        <f t="shared" ref="H52:AH52" si="10">+SUM(H45:H51)</f>
        <v>1980</v>
      </c>
      <c r="I52" s="198">
        <f t="shared" si="10"/>
        <v>82.5</v>
      </c>
      <c r="J52" s="198">
        <f t="shared" si="10"/>
        <v>82.5</v>
      </c>
      <c r="K52" s="198">
        <f t="shared" si="10"/>
        <v>82.5</v>
      </c>
      <c r="L52" s="198">
        <f t="shared" si="10"/>
        <v>82.5</v>
      </c>
      <c r="M52" s="198">
        <f t="shared" si="10"/>
        <v>82.5</v>
      </c>
      <c r="N52" s="198">
        <f t="shared" si="10"/>
        <v>82.5</v>
      </c>
      <c r="O52" s="198">
        <f t="shared" si="10"/>
        <v>82.5</v>
      </c>
      <c r="P52" s="198">
        <f t="shared" si="10"/>
        <v>82.5</v>
      </c>
      <c r="Q52" s="198">
        <f t="shared" si="10"/>
        <v>82.5</v>
      </c>
      <c r="R52" s="198">
        <f t="shared" si="10"/>
        <v>82.5</v>
      </c>
      <c r="S52" s="198">
        <f t="shared" si="10"/>
        <v>82.5</v>
      </c>
      <c r="T52" s="198">
        <f t="shared" si="10"/>
        <v>82.5</v>
      </c>
      <c r="U52" s="198">
        <f t="shared" si="10"/>
        <v>82.5</v>
      </c>
      <c r="V52" s="198">
        <f t="shared" si="10"/>
        <v>82.5</v>
      </c>
      <c r="W52" s="198">
        <f t="shared" si="10"/>
        <v>82.5</v>
      </c>
      <c r="X52" s="198">
        <f t="shared" si="10"/>
        <v>82.5</v>
      </c>
      <c r="Y52" s="198">
        <f t="shared" si="10"/>
        <v>82.5</v>
      </c>
      <c r="Z52" s="198">
        <f t="shared" si="10"/>
        <v>82.5</v>
      </c>
      <c r="AA52" s="198">
        <f t="shared" si="10"/>
        <v>82.5</v>
      </c>
      <c r="AB52" s="198">
        <f t="shared" si="10"/>
        <v>82.5</v>
      </c>
      <c r="AC52" s="198">
        <f t="shared" si="10"/>
        <v>82.5</v>
      </c>
      <c r="AD52" s="198">
        <f t="shared" si="10"/>
        <v>82.5</v>
      </c>
      <c r="AE52" s="198">
        <f t="shared" si="10"/>
        <v>82.5</v>
      </c>
      <c r="AF52" s="198">
        <f t="shared" si="10"/>
        <v>82.5</v>
      </c>
      <c r="AG52" s="198">
        <f t="shared" si="10"/>
        <v>0</v>
      </c>
      <c r="AH52" s="198">
        <f t="shared" si="10"/>
        <v>1980</v>
      </c>
    </row>
    <row r="53" spans="1:35" x14ac:dyDescent="0.25">
      <c r="A53" s="6"/>
      <c r="B53" s="6"/>
      <c r="C53" s="6"/>
      <c r="D53" s="252"/>
      <c r="E53" s="252"/>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row>
    <row r="54" spans="1:35" x14ac:dyDescent="0.25">
      <c r="A54" s="6"/>
      <c r="B54" s="6"/>
      <c r="C54" s="6"/>
      <c r="D54" s="252"/>
      <c r="E54" s="252"/>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row>
    <row r="55" spans="1:35" x14ac:dyDescent="0.25">
      <c r="A55" s="6"/>
      <c r="B55" s="266" t="s">
        <v>226</v>
      </c>
      <c r="C55" s="6"/>
      <c r="D55" s="252"/>
      <c r="E55" s="252"/>
      <c r="F55" s="6"/>
      <c r="G55" s="6"/>
      <c r="H55" s="6"/>
      <c r="I55" s="253"/>
      <c r="J55" s="253"/>
      <c r="K55" s="253"/>
      <c r="L55" s="253"/>
      <c r="M55" s="253"/>
      <c r="N55" s="253"/>
      <c r="O55" s="253"/>
      <c r="P55" s="253"/>
      <c r="Q55" s="253"/>
      <c r="R55" s="253"/>
      <c r="S55" s="253"/>
      <c r="T55" s="253"/>
      <c r="U55" s="253"/>
      <c r="V55" s="253"/>
      <c r="W55" s="253"/>
      <c r="X55" s="253"/>
      <c r="Y55" s="253"/>
      <c r="Z55" s="253"/>
      <c r="AA55" s="253"/>
      <c r="AB55" s="253"/>
      <c r="AC55" s="253"/>
      <c r="AD55" s="253"/>
      <c r="AE55" s="253"/>
      <c r="AF55" s="253"/>
      <c r="AG55" s="253"/>
      <c r="AH55" s="6"/>
    </row>
    <row r="56" spans="1:35" ht="45" x14ac:dyDescent="0.25">
      <c r="A56" s="168" t="s">
        <v>10</v>
      </c>
      <c r="B56" s="267" t="s">
        <v>105</v>
      </c>
      <c r="C56" s="267" t="s">
        <v>203</v>
      </c>
      <c r="D56" s="366" t="s">
        <v>140</v>
      </c>
      <c r="E56" s="368"/>
      <c r="F56" s="267" t="s">
        <v>143</v>
      </c>
      <c r="G56" s="267" t="s">
        <v>204</v>
      </c>
      <c r="H56" s="183" t="s">
        <v>145</v>
      </c>
      <c r="I56" s="168" t="s">
        <v>277</v>
      </c>
      <c r="J56" s="168" t="s">
        <v>278</v>
      </c>
      <c r="K56" s="168" t="s">
        <v>279</v>
      </c>
      <c r="L56" s="168" t="s">
        <v>280</v>
      </c>
      <c r="M56" s="168" t="s">
        <v>281</v>
      </c>
      <c r="N56" s="168" t="s">
        <v>282</v>
      </c>
      <c r="O56" s="168" t="s">
        <v>283</v>
      </c>
      <c r="P56" s="168" t="s">
        <v>284</v>
      </c>
      <c r="Q56" s="168" t="s">
        <v>285</v>
      </c>
      <c r="R56" s="168" t="s">
        <v>286</v>
      </c>
      <c r="S56" s="168" t="s">
        <v>287</v>
      </c>
      <c r="T56" s="168" t="s">
        <v>288</v>
      </c>
      <c r="U56" s="168" t="s">
        <v>289</v>
      </c>
      <c r="V56" s="168" t="s">
        <v>290</v>
      </c>
      <c r="W56" s="168" t="s">
        <v>291</v>
      </c>
      <c r="X56" s="168" t="s">
        <v>292</v>
      </c>
      <c r="Y56" s="168" t="s">
        <v>293</v>
      </c>
      <c r="Z56" s="168" t="s">
        <v>294</v>
      </c>
      <c r="AA56" s="168" t="s">
        <v>295</v>
      </c>
      <c r="AB56" s="168" t="s">
        <v>296</v>
      </c>
      <c r="AC56" s="168" t="s">
        <v>297</v>
      </c>
      <c r="AD56" s="168" t="s">
        <v>298</v>
      </c>
      <c r="AE56" s="168" t="s">
        <v>299</v>
      </c>
      <c r="AF56" s="168" t="s">
        <v>300</v>
      </c>
      <c r="AG56" s="168" t="s">
        <v>301</v>
      </c>
      <c r="AH56" s="168" t="s">
        <v>302</v>
      </c>
      <c r="AI56" s="21" t="s">
        <v>303</v>
      </c>
    </row>
    <row r="57" spans="1:35" ht="51.75" customHeight="1" x14ac:dyDescent="0.25">
      <c r="A57" s="268" t="s">
        <v>228</v>
      </c>
      <c r="B57" s="179" t="str">
        <f>+C.DIFUSION!B8</f>
        <v>Material Gráfico</v>
      </c>
      <c r="C57" s="179" t="str">
        <f>+C.DIFUSION!C8</f>
        <v>Impresiones gráficas</v>
      </c>
      <c r="D57" s="386">
        <f>+C.DIFUSION!D8</f>
        <v>0</v>
      </c>
      <c r="E57" s="387"/>
      <c r="F57" s="104">
        <f>+C.DIFUSION!E8</f>
        <v>500</v>
      </c>
      <c r="G57" s="104">
        <f>+H57/F57</f>
        <v>1</v>
      </c>
      <c r="H57" s="104">
        <f>+C.DIFUSION!I8</f>
        <v>500</v>
      </c>
      <c r="I57" s="198"/>
      <c r="J57" s="198">
        <v>100</v>
      </c>
      <c r="K57" s="198"/>
      <c r="L57" s="198"/>
      <c r="M57" s="198"/>
      <c r="N57" s="198"/>
      <c r="O57" s="198"/>
      <c r="P57" s="198">
        <v>100</v>
      </c>
      <c r="Q57" s="198"/>
      <c r="R57" s="198"/>
      <c r="S57" s="198"/>
      <c r="T57" s="198"/>
      <c r="U57" s="198"/>
      <c r="V57" s="198"/>
      <c r="W57" s="198"/>
      <c r="X57" s="198"/>
      <c r="Y57" s="198"/>
      <c r="Z57" s="198"/>
      <c r="AA57" s="198">
        <v>100</v>
      </c>
      <c r="AB57" s="198"/>
      <c r="AC57" s="198"/>
      <c r="AD57" s="198">
        <v>200</v>
      </c>
      <c r="AE57" s="198"/>
      <c r="AF57" s="198"/>
      <c r="AG57" s="198"/>
      <c r="AH57" s="198">
        <f t="shared" ref="AH57:AH64" si="11">+SUM(I57:AG57)</f>
        <v>500</v>
      </c>
      <c r="AI57" s="22" t="str">
        <f t="shared" ref="AI57:AI64" si="12">IF(H57=AH57,"ok","Error, diferencia de : $"&amp;ABS(AH57-H57))</f>
        <v>ok</v>
      </c>
    </row>
    <row r="58" spans="1:35" ht="51" customHeight="1" x14ac:dyDescent="0.25">
      <c r="A58" s="268" t="s">
        <v>231</v>
      </c>
      <c r="B58" s="179" t="str">
        <f>+C.DIFUSION!B9</f>
        <v>Material Gráfico</v>
      </c>
      <c r="C58" s="179" t="str">
        <f>+C.DIFUSION!C9</f>
        <v>Paneles informativos</v>
      </c>
      <c r="D58" s="386">
        <f>+C.DIFUSION!D9</f>
        <v>0</v>
      </c>
      <c r="E58" s="387"/>
      <c r="F58" s="104">
        <f>+C.DIFUSION!E9</f>
        <v>3</v>
      </c>
      <c r="G58" s="104">
        <f t="shared" ref="G58:G64" si="13">+H58/F58</f>
        <v>250</v>
      </c>
      <c r="H58" s="104">
        <f>+C.DIFUSION!I9</f>
        <v>750</v>
      </c>
      <c r="I58" s="198"/>
      <c r="J58" s="198"/>
      <c r="K58" s="198"/>
      <c r="L58" s="198"/>
      <c r="M58" s="198"/>
      <c r="N58" s="198"/>
      <c r="O58" s="198"/>
      <c r="P58" s="198"/>
      <c r="Q58" s="198"/>
      <c r="R58" s="198"/>
      <c r="S58" s="198"/>
      <c r="T58" s="198"/>
      <c r="U58" s="198"/>
      <c r="V58" s="198"/>
      <c r="W58" s="198"/>
      <c r="X58" s="198"/>
      <c r="Y58" s="198"/>
      <c r="Z58" s="198"/>
      <c r="AA58" s="198"/>
      <c r="AB58" s="198"/>
      <c r="AC58" s="198"/>
      <c r="AD58" s="198">
        <v>750</v>
      </c>
      <c r="AE58" s="198"/>
      <c r="AF58" s="198"/>
      <c r="AG58" s="198"/>
      <c r="AH58" s="198">
        <f t="shared" si="11"/>
        <v>750</v>
      </c>
      <c r="AI58" s="22" t="str">
        <f t="shared" si="12"/>
        <v>ok</v>
      </c>
    </row>
    <row r="59" spans="1:35" ht="57" customHeight="1" x14ac:dyDescent="0.25">
      <c r="A59" s="268" t="s">
        <v>233</v>
      </c>
      <c r="B59" s="185" t="str">
        <f>+C.DIFUSION!B10</f>
        <v>Difusion</v>
      </c>
      <c r="C59" s="179" t="str">
        <f>+C.DIFUSION!C10</f>
        <v>Banquetería</v>
      </c>
      <c r="D59" s="386">
        <f>+C.DIFUSION!D10</f>
        <v>0</v>
      </c>
      <c r="E59" s="387"/>
      <c r="F59" s="104">
        <f>+C.DIFUSION!E10</f>
        <v>2</v>
      </c>
      <c r="G59" s="104">
        <f t="shared" si="13"/>
        <v>250</v>
      </c>
      <c r="H59" s="104">
        <f>+C.DIFUSION!I10</f>
        <v>500</v>
      </c>
      <c r="I59" s="198"/>
      <c r="J59" s="198">
        <v>200</v>
      </c>
      <c r="K59" s="198"/>
      <c r="L59" s="198"/>
      <c r="M59" s="198"/>
      <c r="N59" s="198"/>
      <c r="O59" s="198"/>
      <c r="P59" s="198"/>
      <c r="Q59" s="198"/>
      <c r="R59" s="198"/>
      <c r="S59" s="198"/>
      <c r="T59" s="198"/>
      <c r="U59" s="198"/>
      <c r="V59" s="198"/>
      <c r="W59" s="198"/>
      <c r="X59" s="198"/>
      <c r="Y59" s="198"/>
      <c r="Z59" s="198"/>
      <c r="AA59" s="198"/>
      <c r="AB59" s="198"/>
      <c r="AC59" s="198"/>
      <c r="AD59" s="198">
        <v>300</v>
      </c>
      <c r="AE59" s="198"/>
      <c r="AF59" s="198"/>
      <c r="AG59" s="198"/>
      <c r="AH59" s="198">
        <f t="shared" si="11"/>
        <v>500</v>
      </c>
      <c r="AI59" s="22" t="str">
        <f t="shared" si="12"/>
        <v>ok</v>
      </c>
    </row>
    <row r="60" spans="1:35" ht="63" customHeight="1" x14ac:dyDescent="0.25">
      <c r="A60" s="268" t="s">
        <v>236</v>
      </c>
      <c r="B60" s="185" t="str">
        <f>+C.DIFUSION!B11</f>
        <v>Difusion</v>
      </c>
      <c r="C60" s="179" t="str">
        <f>+C.DIFUSION!C11</f>
        <v>Produccion audiovisual</v>
      </c>
      <c r="D60" s="390">
        <f>+C.DIFUSION!D11</f>
        <v>0</v>
      </c>
      <c r="E60" s="391"/>
      <c r="F60" s="104">
        <f>+C.DIFUSION!E11</f>
        <v>1</v>
      </c>
      <c r="G60" s="104">
        <f t="shared" si="13"/>
        <v>600</v>
      </c>
      <c r="H60" s="104">
        <f>+C.DIFUSION!I11</f>
        <v>600</v>
      </c>
      <c r="I60" s="198"/>
      <c r="J60" s="198"/>
      <c r="K60" s="198"/>
      <c r="L60" s="198"/>
      <c r="M60" s="198"/>
      <c r="N60" s="198"/>
      <c r="O60" s="198"/>
      <c r="P60" s="198"/>
      <c r="Q60" s="198"/>
      <c r="R60" s="198"/>
      <c r="S60" s="198"/>
      <c r="T60" s="198"/>
      <c r="U60" s="198"/>
      <c r="V60" s="198"/>
      <c r="W60" s="198"/>
      <c r="X60" s="198"/>
      <c r="Y60" s="198"/>
      <c r="Z60" s="198"/>
      <c r="AA60" s="198"/>
      <c r="AB60" s="198"/>
      <c r="AC60" s="198"/>
      <c r="AD60" s="198">
        <v>600</v>
      </c>
      <c r="AE60" s="198"/>
      <c r="AF60" s="198"/>
      <c r="AG60" s="198"/>
      <c r="AH60" s="198">
        <f t="shared" si="11"/>
        <v>600</v>
      </c>
      <c r="AI60" s="22" t="str">
        <f t="shared" si="12"/>
        <v>ok</v>
      </c>
    </row>
    <row r="61" spans="1:35" hidden="1" x14ac:dyDescent="0.25">
      <c r="A61" s="268" t="s">
        <v>238</v>
      </c>
      <c r="B61" s="269">
        <f>+C.DIFUSION!B12</f>
        <v>0</v>
      </c>
      <c r="C61" s="269">
        <f>+C.DIFUSION!C12</f>
        <v>0</v>
      </c>
      <c r="D61" s="383">
        <f>+C.DIFUSION!D12</f>
        <v>0</v>
      </c>
      <c r="E61" s="384"/>
      <c r="F61" s="270">
        <f>+C.DIFUSION!E12</f>
        <v>0</v>
      </c>
      <c r="G61" s="104" t="e">
        <f t="shared" si="13"/>
        <v>#DIV/0!</v>
      </c>
      <c r="H61" s="104">
        <f>+C.DIFUSION!I12</f>
        <v>0</v>
      </c>
      <c r="I61" s="198"/>
      <c r="J61" s="198"/>
      <c r="K61" s="198"/>
      <c r="L61" s="198"/>
      <c r="M61" s="198"/>
      <c r="N61" s="198"/>
      <c r="O61" s="198"/>
      <c r="P61" s="198"/>
      <c r="Q61" s="198"/>
      <c r="R61" s="198"/>
      <c r="S61" s="198"/>
      <c r="T61" s="198"/>
      <c r="U61" s="198"/>
      <c r="V61" s="198"/>
      <c r="W61" s="198"/>
      <c r="X61" s="198"/>
      <c r="Y61" s="198"/>
      <c r="Z61" s="198"/>
      <c r="AA61" s="198"/>
      <c r="AB61" s="198"/>
      <c r="AC61" s="198"/>
      <c r="AD61" s="198"/>
      <c r="AE61" s="198"/>
      <c r="AF61" s="198"/>
      <c r="AG61" s="198"/>
      <c r="AH61" s="198">
        <f t="shared" si="11"/>
        <v>0</v>
      </c>
      <c r="AI61" s="22" t="str">
        <f t="shared" si="12"/>
        <v>ok</v>
      </c>
    </row>
    <row r="62" spans="1:35" hidden="1" x14ac:dyDescent="0.25">
      <c r="A62" s="268" t="s">
        <v>239</v>
      </c>
      <c r="B62" s="269">
        <f>+C.DIFUSION!B13</f>
        <v>0</v>
      </c>
      <c r="C62" s="269">
        <f>+C.DIFUSION!C13</f>
        <v>0</v>
      </c>
      <c r="D62" s="383">
        <f>+C.DIFUSION!D13</f>
        <v>0</v>
      </c>
      <c r="E62" s="384"/>
      <c r="F62" s="270">
        <f>+C.DIFUSION!E13</f>
        <v>0</v>
      </c>
      <c r="G62" s="104" t="e">
        <f t="shared" si="13"/>
        <v>#DIV/0!</v>
      </c>
      <c r="H62" s="104">
        <f>+C.DIFUSION!I13</f>
        <v>0</v>
      </c>
      <c r="I62" s="198"/>
      <c r="J62" s="198"/>
      <c r="K62" s="198"/>
      <c r="L62" s="198"/>
      <c r="M62" s="198"/>
      <c r="N62" s="198"/>
      <c r="O62" s="198"/>
      <c r="P62" s="198"/>
      <c r="Q62" s="198"/>
      <c r="R62" s="198"/>
      <c r="S62" s="198"/>
      <c r="T62" s="198"/>
      <c r="U62" s="198"/>
      <c r="V62" s="198"/>
      <c r="W62" s="198"/>
      <c r="X62" s="198"/>
      <c r="Y62" s="198"/>
      <c r="Z62" s="198"/>
      <c r="AA62" s="198"/>
      <c r="AB62" s="198"/>
      <c r="AC62" s="198"/>
      <c r="AD62" s="198"/>
      <c r="AE62" s="198"/>
      <c r="AF62" s="198"/>
      <c r="AG62" s="198"/>
      <c r="AH62" s="198">
        <f t="shared" si="11"/>
        <v>0</v>
      </c>
      <c r="AI62" s="22" t="str">
        <f t="shared" si="12"/>
        <v>ok</v>
      </c>
    </row>
    <row r="63" spans="1:35" hidden="1" x14ac:dyDescent="0.25">
      <c r="A63" s="268" t="s">
        <v>240</v>
      </c>
      <c r="B63" s="269">
        <f>+C.DIFUSION!B14</f>
        <v>0</v>
      </c>
      <c r="C63" s="269">
        <f>+C.DIFUSION!C14</f>
        <v>0</v>
      </c>
      <c r="D63" s="383">
        <f>+C.DIFUSION!D14</f>
        <v>0</v>
      </c>
      <c r="E63" s="384"/>
      <c r="F63" s="270">
        <f>+C.DIFUSION!E14</f>
        <v>0</v>
      </c>
      <c r="G63" s="104" t="e">
        <f t="shared" si="13"/>
        <v>#DIV/0!</v>
      </c>
      <c r="H63" s="104">
        <f>+C.DIFUSION!I14</f>
        <v>0</v>
      </c>
      <c r="I63" s="198"/>
      <c r="J63" s="198"/>
      <c r="K63" s="198"/>
      <c r="L63" s="198"/>
      <c r="M63" s="198"/>
      <c r="N63" s="198"/>
      <c r="O63" s="198"/>
      <c r="P63" s="198"/>
      <c r="Q63" s="198"/>
      <c r="R63" s="198"/>
      <c r="S63" s="198"/>
      <c r="T63" s="198"/>
      <c r="U63" s="198"/>
      <c r="V63" s="198"/>
      <c r="W63" s="198"/>
      <c r="X63" s="198"/>
      <c r="Y63" s="198"/>
      <c r="Z63" s="198"/>
      <c r="AA63" s="198"/>
      <c r="AB63" s="198"/>
      <c r="AC63" s="198"/>
      <c r="AD63" s="198"/>
      <c r="AE63" s="198"/>
      <c r="AF63" s="198"/>
      <c r="AG63" s="198"/>
      <c r="AH63" s="198">
        <f t="shared" si="11"/>
        <v>0</v>
      </c>
      <c r="AI63" s="22" t="str">
        <f t="shared" si="12"/>
        <v>ok</v>
      </c>
    </row>
    <row r="64" spans="1:35" hidden="1" x14ac:dyDescent="0.25">
      <c r="A64" s="268" t="s">
        <v>241</v>
      </c>
      <c r="B64" s="269">
        <f>+C.DIFUSION!B15</f>
        <v>0</v>
      </c>
      <c r="C64" s="269">
        <f>+C.DIFUSION!C15</f>
        <v>0</v>
      </c>
      <c r="D64" s="385">
        <f>+C.DIFUSION!D15</f>
        <v>0</v>
      </c>
      <c r="E64" s="385"/>
      <c r="F64" s="270">
        <f>+C.DIFUSION!E15</f>
        <v>0</v>
      </c>
      <c r="G64" s="104" t="e">
        <f t="shared" si="13"/>
        <v>#DIV/0!</v>
      </c>
      <c r="H64" s="104">
        <f>+C.DIFUSION!I15</f>
        <v>0</v>
      </c>
      <c r="I64" s="198"/>
      <c r="J64" s="198"/>
      <c r="K64" s="198"/>
      <c r="L64" s="198"/>
      <c r="M64" s="198"/>
      <c r="N64" s="198"/>
      <c r="O64" s="198"/>
      <c r="P64" s="198"/>
      <c r="Q64" s="198"/>
      <c r="R64" s="198"/>
      <c r="S64" s="198"/>
      <c r="T64" s="198"/>
      <c r="U64" s="198"/>
      <c r="V64" s="198"/>
      <c r="W64" s="198"/>
      <c r="X64" s="198"/>
      <c r="Y64" s="198"/>
      <c r="Z64" s="198"/>
      <c r="AA64" s="198"/>
      <c r="AB64" s="198"/>
      <c r="AC64" s="198"/>
      <c r="AD64" s="198"/>
      <c r="AE64" s="198"/>
      <c r="AF64" s="198"/>
      <c r="AG64" s="198"/>
      <c r="AH64" s="198">
        <f t="shared" si="11"/>
        <v>0</v>
      </c>
      <c r="AI64" s="22" t="str">
        <f t="shared" si="12"/>
        <v>ok</v>
      </c>
    </row>
    <row r="65" spans="1:34" x14ac:dyDescent="0.25">
      <c r="A65" s="6"/>
      <c r="B65" s="6"/>
      <c r="C65" s="6"/>
      <c r="D65" s="252"/>
      <c r="E65" s="252"/>
      <c r="F65" s="6"/>
      <c r="G65" s="112"/>
      <c r="H65" s="273">
        <f t="shared" ref="H65:U65" si="14">+SUM(H57:H64)</f>
        <v>2350</v>
      </c>
      <c r="I65" s="198">
        <f t="shared" si="14"/>
        <v>0</v>
      </c>
      <c r="J65" s="198">
        <f t="shared" si="14"/>
        <v>300</v>
      </c>
      <c r="K65" s="198">
        <f t="shared" si="14"/>
        <v>0</v>
      </c>
      <c r="L65" s="198">
        <f t="shared" si="14"/>
        <v>0</v>
      </c>
      <c r="M65" s="198">
        <f t="shared" si="14"/>
        <v>0</v>
      </c>
      <c r="N65" s="198">
        <f t="shared" si="14"/>
        <v>0</v>
      </c>
      <c r="O65" s="198">
        <f t="shared" si="14"/>
        <v>0</v>
      </c>
      <c r="P65" s="198">
        <f t="shared" si="14"/>
        <v>100</v>
      </c>
      <c r="Q65" s="198">
        <f t="shared" si="14"/>
        <v>0</v>
      </c>
      <c r="R65" s="198">
        <f t="shared" si="14"/>
        <v>0</v>
      </c>
      <c r="S65" s="198">
        <f t="shared" si="14"/>
        <v>0</v>
      </c>
      <c r="T65" s="198">
        <f t="shared" si="14"/>
        <v>0</v>
      </c>
      <c r="U65" s="198">
        <f t="shared" si="14"/>
        <v>0</v>
      </c>
      <c r="V65" s="198">
        <f t="shared" ref="V65:AG65" si="15">+SUM(V57:V64)</f>
        <v>0</v>
      </c>
      <c r="W65" s="198">
        <f t="shared" si="15"/>
        <v>0</v>
      </c>
      <c r="X65" s="198">
        <f t="shared" si="15"/>
        <v>0</v>
      </c>
      <c r="Y65" s="198">
        <f t="shared" si="15"/>
        <v>0</v>
      </c>
      <c r="Z65" s="198">
        <f t="shared" si="15"/>
        <v>0</v>
      </c>
      <c r="AA65" s="198">
        <f t="shared" si="15"/>
        <v>100</v>
      </c>
      <c r="AB65" s="198">
        <f t="shared" si="15"/>
        <v>0</v>
      </c>
      <c r="AC65" s="198">
        <f t="shared" si="15"/>
        <v>0</v>
      </c>
      <c r="AD65" s="198">
        <f t="shared" si="15"/>
        <v>1850</v>
      </c>
      <c r="AE65" s="198">
        <f t="shared" si="15"/>
        <v>0</v>
      </c>
      <c r="AF65" s="198">
        <f t="shared" si="15"/>
        <v>0</v>
      </c>
      <c r="AG65" s="198">
        <f t="shared" si="15"/>
        <v>0</v>
      </c>
      <c r="AH65" s="198">
        <f>+SUM(AH57:AH64)</f>
        <v>2350</v>
      </c>
    </row>
    <row r="66" spans="1:34" x14ac:dyDescent="0.25">
      <c r="A66" s="6"/>
      <c r="B66" s="6"/>
      <c r="C66" s="6"/>
      <c r="D66" s="252"/>
      <c r="E66" s="252"/>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row>
    <row r="67" spans="1:34" x14ac:dyDescent="0.25">
      <c r="A67" s="6"/>
      <c r="B67" s="6"/>
      <c r="C67" s="6"/>
      <c r="D67" s="252"/>
      <c r="E67" s="252"/>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row>
    <row r="68" spans="1:34" ht="45" x14ac:dyDescent="0.25">
      <c r="A68" s="6"/>
      <c r="B68" s="6"/>
      <c r="C68" s="6"/>
      <c r="D68" s="252"/>
      <c r="E68" s="252"/>
      <c r="F68" s="6"/>
      <c r="G68" s="6"/>
      <c r="H68" s="183" t="s">
        <v>145</v>
      </c>
      <c r="I68" s="168" t="s">
        <v>277</v>
      </c>
      <c r="J68" s="168" t="s">
        <v>278</v>
      </c>
      <c r="K68" s="168" t="s">
        <v>279</v>
      </c>
      <c r="L68" s="168" t="s">
        <v>280</v>
      </c>
      <c r="M68" s="168" t="s">
        <v>281</v>
      </c>
      <c r="N68" s="168" t="s">
        <v>282</v>
      </c>
      <c r="O68" s="168" t="s">
        <v>283</v>
      </c>
      <c r="P68" s="168" t="s">
        <v>284</v>
      </c>
      <c r="Q68" s="168" t="s">
        <v>285</v>
      </c>
      <c r="R68" s="168" t="s">
        <v>286</v>
      </c>
      <c r="S68" s="168" t="s">
        <v>287</v>
      </c>
      <c r="T68" s="168" t="s">
        <v>288</v>
      </c>
      <c r="U68" s="168" t="s">
        <v>289</v>
      </c>
      <c r="V68" s="168" t="s">
        <v>290</v>
      </c>
      <c r="W68" s="168" t="s">
        <v>291</v>
      </c>
      <c r="X68" s="168" t="s">
        <v>292</v>
      </c>
      <c r="Y68" s="168" t="s">
        <v>293</v>
      </c>
      <c r="Z68" s="168" t="s">
        <v>294</v>
      </c>
      <c r="AA68" s="168" t="s">
        <v>295</v>
      </c>
      <c r="AB68" s="168" t="s">
        <v>296</v>
      </c>
      <c r="AC68" s="168" t="s">
        <v>297</v>
      </c>
      <c r="AD68" s="168" t="s">
        <v>298</v>
      </c>
      <c r="AE68" s="168" t="s">
        <v>299</v>
      </c>
      <c r="AF68" s="168" t="s">
        <v>300</v>
      </c>
      <c r="AG68" s="168" t="s">
        <v>301</v>
      </c>
      <c r="AH68" s="168" t="s">
        <v>302</v>
      </c>
    </row>
    <row r="69" spans="1:34" x14ac:dyDescent="0.25">
      <c r="A69" s="6"/>
      <c r="B69" s="6"/>
      <c r="C69" s="6"/>
      <c r="D69" s="252"/>
      <c r="E69" s="252"/>
      <c r="F69" s="6"/>
      <c r="G69" s="72" t="s">
        <v>334</v>
      </c>
      <c r="H69" s="274">
        <f t="shared" ref="H69:AG69" si="16">+H40+H52+H65</f>
        <v>91000</v>
      </c>
      <c r="I69" s="271">
        <f t="shared" si="16"/>
        <v>1162.5</v>
      </c>
      <c r="J69" s="271">
        <f t="shared" si="16"/>
        <v>2117.5</v>
      </c>
      <c r="K69" s="271">
        <f t="shared" si="16"/>
        <v>1247.5</v>
      </c>
      <c r="L69" s="271">
        <f t="shared" si="16"/>
        <v>622.5</v>
      </c>
      <c r="M69" s="271">
        <f t="shared" si="16"/>
        <v>682.5</v>
      </c>
      <c r="N69" s="271">
        <f t="shared" si="16"/>
        <v>7667.5</v>
      </c>
      <c r="O69" s="271">
        <f t="shared" si="16"/>
        <v>2747.5</v>
      </c>
      <c r="P69" s="271">
        <f t="shared" si="16"/>
        <v>1187.5</v>
      </c>
      <c r="Q69" s="271">
        <f t="shared" si="16"/>
        <v>1532.5</v>
      </c>
      <c r="R69" s="271">
        <f t="shared" si="16"/>
        <v>58152.5</v>
      </c>
      <c r="S69" s="271">
        <f t="shared" si="16"/>
        <v>692.5</v>
      </c>
      <c r="T69" s="271">
        <f t="shared" si="16"/>
        <v>82.5</v>
      </c>
      <c r="U69" s="271">
        <f t="shared" si="16"/>
        <v>82.5</v>
      </c>
      <c r="V69" s="271">
        <f t="shared" si="16"/>
        <v>612.5</v>
      </c>
      <c r="W69" s="271">
        <f t="shared" si="16"/>
        <v>82.5</v>
      </c>
      <c r="X69" s="271">
        <f t="shared" si="16"/>
        <v>5102.5</v>
      </c>
      <c r="Y69" s="271">
        <f t="shared" si="16"/>
        <v>862.5</v>
      </c>
      <c r="Z69" s="271">
        <f t="shared" si="16"/>
        <v>82.5</v>
      </c>
      <c r="AA69" s="271">
        <f t="shared" si="16"/>
        <v>587.5</v>
      </c>
      <c r="AB69" s="271">
        <f t="shared" si="16"/>
        <v>2182.5</v>
      </c>
      <c r="AC69" s="271">
        <f t="shared" si="16"/>
        <v>82.5</v>
      </c>
      <c r="AD69" s="271">
        <f t="shared" si="16"/>
        <v>3262.5</v>
      </c>
      <c r="AE69" s="271">
        <f t="shared" si="16"/>
        <v>82.5</v>
      </c>
      <c r="AF69" s="271">
        <f t="shared" si="16"/>
        <v>82.5</v>
      </c>
      <c r="AG69" s="271">
        <f t="shared" si="16"/>
        <v>0</v>
      </c>
      <c r="AH69" s="271">
        <f>SUM(I69:AG69)</f>
        <v>91000</v>
      </c>
    </row>
    <row r="70" spans="1:34" x14ac:dyDescent="0.25">
      <c r="A70" s="6"/>
      <c r="B70" s="6"/>
      <c r="C70" s="6"/>
      <c r="D70" s="252"/>
      <c r="E70" s="252"/>
      <c r="F70" s="6"/>
      <c r="G70" s="72" t="s">
        <v>335</v>
      </c>
      <c r="H70" s="274">
        <f>+H69</f>
        <v>91000</v>
      </c>
      <c r="I70" s="271">
        <f>+I69</f>
        <v>1162.5</v>
      </c>
      <c r="J70" s="271">
        <f>+I70+J69</f>
        <v>3280</v>
      </c>
      <c r="K70" s="271">
        <f t="shared" ref="K70:T70" si="17">+J70+K69</f>
        <v>4527.5</v>
      </c>
      <c r="L70" s="271">
        <f t="shared" si="17"/>
        <v>5150</v>
      </c>
      <c r="M70" s="271">
        <f t="shared" si="17"/>
        <v>5832.5</v>
      </c>
      <c r="N70" s="271">
        <f t="shared" si="17"/>
        <v>13500</v>
      </c>
      <c r="O70" s="271">
        <f t="shared" si="17"/>
        <v>16247.5</v>
      </c>
      <c r="P70" s="271">
        <f t="shared" si="17"/>
        <v>17435</v>
      </c>
      <c r="Q70" s="271">
        <f t="shared" si="17"/>
        <v>18967.5</v>
      </c>
      <c r="R70" s="271">
        <f t="shared" si="17"/>
        <v>77120</v>
      </c>
      <c r="S70" s="271">
        <f t="shared" si="17"/>
        <v>77812.5</v>
      </c>
      <c r="T70" s="271">
        <f t="shared" si="17"/>
        <v>77895</v>
      </c>
      <c r="U70" s="271">
        <f t="shared" ref="U70:AG70" si="18">+T70+U69</f>
        <v>77977.5</v>
      </c>
      <c r="V70" s="271">
        <f t="shared" si="18"/>
        <v>78590</v>
      </c>
      <c r="W70" s="271">
        <f t="shared" si="18"/>
        <v>78672.5</v>
      </c>
      <c r="X70" s="271">
        <f t="shared" si="18"/>
        <v>83775</v>
      </c>
      <c r="Y70" s="271">
        <f t="shared" si="18"/>
        <v>84637.5</v>
      </c>
      <c r="Z70" s="271">
        <f t="shared" si="18"/>
        <v>84720</v>
      </c>
      <c r="AA70" s="271">
        <f t="shared" si="18"/>
        <v>85307.5</v>
      </c>
      <c r="AB70" s="271">
        <f t="shared" si="18"/>
        <v>87490</v>
      </c>
      <c r="AC70" s="271">
        <f t="shared" si="18"/>
        <v>87572.5</v>
      </c>
      <c r="AD70" s="271">
        <f t="shared" si="18"/>
        <v>90835</v>
      </c>
      <c r="AE70" s="271">
        <f t="shared" si="18"/>
        <v>90917.5</v>
      </c>
      <c r="AF70" s="271">
        <f t="shared" si="18"/>
        <v>91000</v>
      </c>
      <c r="AG70" s="271">
        <f t="shared" si="18"/>
        <v>91000</v>
      </c>
      <c r="AH70" s="6"/>
    </row>
    <row r="71" spans="1:34" x14ac:dyDescent="0.25">
      <c r="A71" s="6"/>
      <c r="B71" s="6"/>
      <c r="C71" s="6"/>
      <c r="D71" s="252"/>
      <c r="E71" s="252"/>
      <c r="F71" s="6"/>
      <c r="G71" s="72" t="s">
        <v>336</v>
      </c>
      <c r="H71" s="211">
        <f>+H70/$H$69</f>
        <v>1</v>
      </c>
      <c r="I71" s="221">
        <f t="shared" ref="I71:AG71" si="19">+I70/$AH$69</f>
        <v>1.2774725274725274E-2</v>
      </c>
      <c r="J71" s="221">
        <f t="shared" si="19"/>
        <v>3.6043956043956042E-2</v>
      </c>
      <c r="K71" s="221">
        <f t="shared" si="19"/>
        <v>4.9752747252747254E-2</v>
      </c>
      <c r="L71" s="221">
        <f t="shared" si="19"/>
        <v>5.6593406593406594E-2</v>
      </c>
      <c r="M71" s="221">
        <f t="shared" si="19"/>
        <v>6.4093406593406593E-2</v>
      </c>
      <c r="N71" s="221">
        <f t="shared" si="19"/>
        <v>0.14835164835164835</v>
      </c>
      <c r="O71" s="221">
        <f t="shared" si="19"/>
        <v>0.17854395604395604</v>
      </c>
      <c r="P71" s="221">
        <f t="shared" si="19"/>
        <v>0.1915934065934066</v>
      </c>
      <c r="Q71" s="221">
        <f t="shared" si="19"/>
        <v>0.20843406593406594</v>
      </c>
      <c r="R71" s="221">
        <f t="shared" si="19"/>
        <v>0.84747252747252744</v>
      </c>
      <c r="S71" s="221">
        <f t="shared" si="19"/>
        <v>0.85508241758241754</v>
      </c>
      <c r="T71" s="221">
        <f t="shared" si="19"/>
        <v>0.85598901098901103</v>
      </c>
      <c r="U71" s="221">
        <f t="shared" si="19"/>
        <v>0.85689560439560442</v>
      </c>
      <c r="V71" s="221">
        <f t="shared" si="19"/>
        <v>0.86362637362637362</v>
      </c>
      <c r="W71" s="221">
        <f t="shared" si="19"/>
        <v>0.864532967032967</v>
      </c>
      <c r="X71" s="221">
        <f t="shared" si="19"/>
        <v>0.92060439560439555</v>
      </c>
      <c r="Y71" s="221">
        <f t="shared" si="19"/>
        <v>0.93008241758241761</v>
      </c>
      <c r="Z71" s="221">
        <f t="shared" si="19"/>
        <v>0.93098901098901099</v>
      </c>
      <c r="AA71" s="221">
        <f t="shared" si="19"/>
        <v>0.93744505494505492</v>
      </c>
      <c r="AB71" s="221">
        <f t="shared" si="19"/>
        <v>0.96142857142857141</v>
      </c>
      <c r="AC71" s="221">
        <f t="shared" si="19"/>
        <v>0.96233516483516479</v>
      </c>
      <c r="AD71" s="221">
        <f t="shared" si="19"/>
        <v>0.99818681318681324</v>
      </c>
      <c r="AE71" s="221">
        <f t="shared" si="19"/>
        <v>0.99909340659340662</v>
      </c>
      <c r="AF71" s="221">
        <f t="shared" si="19"/>
        <v>1</v>
      </c>
      <c r="AG71" s="221">
        <f t="shared" si="19"/>
        <v>1</v>
      </c>
      <c r="AH71" s="6"/>
    </row>
  </sheetData>
  <mergeCells count="55">
    <mergeCell ref="D61:E61"/>
    <mergeCell ref="D62:E62"/>
    <mergeCell ref="D63:E63"/>
    <mergeCell ref="D64:E64"/>
    <mergeCell ref="D56:E56"/>
    <mergeCell ref="D57:E57"/>
    <mergeCell ref="D58:E58"/>
    <mergeCell ref="D59:E59"/>
    <mergeCell ref="D60:E60"/>
    <mergeCell ref="D48:E48"/>
    <mergeCell ref="D49:E49"/>
    <mergeCell ref="D50:E50"/>
    <mergeCell ref="D51:E51"/>
    <mergeCell ref="C4:G4"/>
    <mergeCell ref="C5:G5"/>
    <mergeCell ref="C6:G6"/>
    <mergeCell ref="B39:D39"/>
    <mergeCell ref="D44:E44"/>
    <mergeCell ref="D45:E45"/>
    <mergeCell ref="D46:E46"/>
    <mergeCell ref="D47:E47"/>
    <mergeCell ref="B33:D33"/>
    <mergeCell ref="B34:D34"/>
    <mergeCell ref="B35:D35"/>
    <mergeCell ref="B36:D36"/>
    <mergeCell ref="B37:D37"/>
    <mergeCell ref="B38:D38"/>
    <mergeCell ref="B27:D27"/>
    <mergeCell ref="B28:D28"/>
    <mergeCell ref="B29:D29"/>
    <mergeCell ref="B30:D30"/>
    <mergeCell ref="B31:D31"/>
    <mergeCell ref="B32:D32"/>
    <mergeCell ref="B26:D26"/>
    <mergeCell ref="B15:D15"/>
    <mergeCell ref="B16:D16"/>
    <mergeCell ref="B17:D17"/>
    <mergeCell ref="B18:D18"/>
    <mergeCell ref="B19:D19"/>
    <mergeCell ref="B20:D20"/>
    <mergeCell ref="B21:D21"/>
    <mergeCell ref="B22:D22"/>
    <mergeCell ref="B23:D23"/>
    <mergeCell ref="B24:D24"/>
    <mergeCell ref="B25:D25"/>
    <mergeCell ref="Q8:V8"/>
    <mergeCell ref="W8:AF8"/>
    <mergeCell ref="A1:K1"/>
    <mergeCell ref="B14:D14"/>
    <mergeCell ref="B9:D9"/>
    <mergeCell ref="B10:D10"/>
    <mergeCell ref="B11:D11"/>
    <mergeCell ref="B12:D12"/>
    <mergeCell ref="B13:D13"/>
    <mergeCell ref="I8:P8"/>
  </mergeCells>
  <pageMargins left="0" right="3.937007874015748E-2" top="0.35433070866141736" bottom="0.15748031496062992" header="0.31496062992125984" footer="0.31496062992125984"/>
  <pageSetup paperSize="9" scale="45" orientation="landscape"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11</vt:i4>
      </vt:variant>
    </vt:vector>
  </HeadingPairs>
  <TitlesOfParts>
    <vt:vector size="20" baseType="lpstr">
      <vt:lpstr>1. Técnico A</vt:lpstr>
      <vt:lpstr>1. Técnico B</vt:lpstr>
      <vt:lpstr>3. Gantt</vt:lpstr>
      <vt:lpstr>A. ACTIVIDADES</vt:lpstr>
      <vt:lpstr>2. Financiero</vt:lpstr>
      <vt:lpstr>Ab.Equipo profesional Consultor</vt:lpstr>
      <vt:lpstr>B.Administración</vt:lpstr>
      <vt:lpstr>C.DIFUSION</vt:lpstr>
      <vt:lpstr>Flujo y memoria de cállculo</vt:lpstr>
      <vt:lpstr>'1. Técnico A'!Área_de_impresión</vt:lpstr>
      <vt:lpstr>'1. Técnico B'!Área_de_impresión</vt:lpstr>
      <vt:lpstr>'2. Financiero'!Área_de_impresión</vt:lpstr>
      <vt:lpstr>'3. Gantt'!Área_de_impresión</vt:lpstr>
      <vt:lpstr>'A. ACTIVIDADES'!Área_de_impresión</vt:lpstr>
      <vt:lpstr>'Ab.Equipo profesional Consultor'!Área_de_impresión</vt:lpstr>
      <vt:lpstr>B.Administración!Área_de_impresión</vt:lpstr>
      <vt:lpstr>C.DIFUSION!Área_de_impresión</vt:lpstr>
      <vt:lpstr>'1. Técnico A'!Títulos_a_imprimir</vt:lpstr>
      <vt:lpstr>'1. Técnico B'!Títulos_a_imprimir</vt:lpstr>
      <vt:lpstr>'3. Gantt'!Títulos_a_imprimir</vt:lpstr>
    </vt:vector>
  </TitlesOfParts>
  <Manager/>
  <Company>Gobierno Regional de Los Ríos</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Formularios Proyectos FIC Regional 2012</dc:title>
  <dc:subject>Formularios</dc:subject>
  <dc:creator>JPR GORE LOS RIOS</dc:creator>
  <cp:keywords/>
  <dc:description>Formularios presupuestarios de proyectos FIC para Universidades y Centros</dc:description>
  <cp:lastModifiedBy>Post_SICOT_01</cp:lastModifiedBy>
  <cp:revision/>
  <cp:lastPrinted>2019-08-28T17:39:09Z</cp:lastPrinted>
  <dcterms:created xsi:type="dcterms:W3CDTF">2012-01-27T15:35:26Z</dcterms:created>
  <dcterms:modified xsi:type="dcterms:W3CDTF">2019-08-28T17:49:11Z</dcterms:modified>
  <cp:category/>
  <cp:contentStatus>Definitivas Bases 2012</cp:contentStatus>
</cp:coreProperties>
</file>